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 codeName="{526614CA-9299-8FEA-EDB2-C8A7E91AD4E6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Nobackup\Makros\"/>
    </mc:Choice>
  </mc:AlternateContent>
  <xr:revisionPtr revIDLastSave="0" documentId="8_{19E6CBC3-00A6-4D4F-835B-E74B7A9956BB}" xr6:coauthVersionLast="31" xr6:coauthVersionMax="31" xr10:uidLastSave="{00000000-0000-0000-0000-000000000000}"/>
  <bookViews>
    <workbookView xWindow="0" yWindow="0" windowWidth="23040" windowHeight="8484" tabRatio="443" firstSheet="1" activeTab="1" xr2:uid="{00000000-000D-0000-FFFF-FFFF00000000}"/>
  </bookViews>
  <sheets>
    <sheet name="Formula" sheetId="1" state="hidden" r:id="rId1"/>
    <sheet name="Výpočet kalórií" sheetId="16" r:id="rId2"/>
    <sheet name="Všetky" sheetId="2" r:id="rId3"/>
    <sheet name="1250 Kalórií " sheetId="3" r:id="rId4"/>
    <sheet name="1500 Kalórií" sheetId="4" r:id="rId5"/>
    <sheet name="Cognos_Office_Connection_Cache" sheetId="19" state="veryHidden" r:id="rId6"/>
    <sheet name="1750 Kalórií" sheetId="5" r:id="rId7"/>
    <sheet name="2000 Kalórií" sheetId="6" r:id="rId8"/>
    <sheet name="Sheet14" sheetId="15" state="hidden" r:id="rId9"/>
    <sheet name="2250 Kalórií" sheetId="7" r:id="rId10"/>
    <sheet name="2500 Kalórií" sheetId="8" r:id="rId11"/>
    <sheet name="2750 Kalórií" sheetId="9" r:id="rId12"/>
    <sheet name="3000 Kalórií" sheetId="10" r:id="rId13"/>
    <sheet name="3250 Kalórií" sheetId="11" r:id="rId14"/>
    <sheet name="3500 Kalórií" sheetId="12" r:id="rId15"/>
    <sheet name="3750 Kalórií" sheetId="13" r:id="rId16"/>
    <sheet name="4000 Kalórií" sheetId="14" r:id="rId17"/>
    <sheet name="4250 Kalórií" sheetId="17" r:id="rId18"/>
    <sheet name="4500 Kalórií" sheetId="18" r:id="rId19"/>
    <sheet name="100 kalórií a prepočet" sheetId="20" r:id="rId20"/>
  </sheets>
  <definedNames>
    <definedName name="_xlnm._FilterDatabase" localSheetId="19" hidden="1">'100 kalórií a prepočet'!$A$1:$H$84</definedName>
    <definedName name="_xlnm._FilterDatabase" localSheetId="0" hidden="1">Formula!$A$1:$AO$1124</definedName>
    <definedName name="_xlnm._FilterDatabase" localSheetId="8" hidden="1">Sheet14!$A$1:$F$65</definedName>
    <definedName name="_xlnm._FilterDatabase" localSheetId="2" hidden="1">Všetky!$C$7:$AI$635</definedName>
    <definedName name="ID" localSheetId="3" hidden="1">"739feca1-fb01-4a1e-8ae4-2943453b8307"</definedName>
    <definedName name="ID" localSheetId="4" hidden="1">"fe1edff4-d1ad-428d-8ae4-aab9c5774eed"</definedName>
    <definedName name="ID" localSheetId="6" hidden="1">"46c03bb4-1747-4bbd-a152-11f381a4f112"</definedName>
    <definedName name="ID" localSheetId="7" hidden="1">"ebd962e5-1cec-49fe-8d37-3c602fffc9e4"</definedName>
    <definedName name="ID" localSheetId="9" hidden="1">"332d30a6-623e-47b0-b7f3-8c129a1846b8"</definedName>
    <definedName name="ID" localSheetId="10" hidden="1">"95346a19-fb07-4010-beb0-5e2913904782"</definedName>
    <definedName name="ID" localSheetId="11" hidden="1">"5ac03bba-8b42-4eff-a4a4-65310675bfc4"</definedName>
    <definedName name="ID" localSheetId="12" hidden="1">"cfe1f3a5-913b-4d0f-b6ab-e3e4db49cc9e"</definedName>
    <definedName name="ID" localSheetId="13" hidden="1">"f9d8d96f-72a6-45ca-a664-dd658c47db0d"</definedName>
    <definedName name="ID" localSheetId="14" hidden="1">"3adcec33-b18a-4176-a19d-da1553d1d735"</definedName>
    <definedName name="ID" localSheetId="15" hidden="1">"77c71d8a-a3e7-4ac1-81e5-b41e6d2c6602"</definedName>
    <definedName name="ID" localSheetId="16" hidden="1">"106a4b7a-e002-4daa-b018-d0f52ab20621"</definedName>
    <definedName name="ID" localSheetId="17" hidden="1">"da1631fe-c753-4808-92dd-2bc4ec4514a6"</definedName>
    <definedName name="ID" localSheetId="18" hidden="1">"f6973873-0e30-4249-98ef-6c0973ae41c8"</definedName>
    <definedName name="ID" localSheetId="5" hidden="1">"5cb29313-1205-4ee3-87fe-b165dd020573"</definedName>
    <definedName name="ID" localSheetId="0" hidden="1">"438877f5-81df-47ef-9365-8f140045654b"</definedName>
    <definedName name="ID" localSheetId="8" hidden="1">"d31c03d2-ddbb-47bc-87c8-7e742edccdad"</definedName>
    <definedName name="ID" localSheetId="2" hidden="1">"c58c8871-f4c7-49f6-9c41-f33c604a1e98"</definedName>
    <definedName name="ID" localSheetId="1" hidden="1">"bc1a6ee5-f04d-4fd5-af6e-67a68aa6c15c"</definedName>
    <definedName name="solver_adj" localSheetId="0" hidden="1">Formula!#REF!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Formula!#REF!</definedName>
    <definedName name="solver_lhs2" localSheetId="0" hidden="1">Formula!#REF!</definedName>
    <definedName name="solver_lhs3" localSheetId="0" hidden="1">Formula!#REF!</definedName>
    <definedName name="solver_lhs4" localSheetId="0" hidden="1">Formula!#REF!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Formula!#REF!</definedName>
    <definedName name="solver_pre" localSheetId="0" hidden="1">0.000001</definedName>
    <definedName name="solver_rbv" localSheetId="0" hidden="1">2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el4" localSheetId="0" hidden="1">2</definedName>
    <definedName name="solver_rhs1" localSheetId="0" hidden="1">Formula!#REF!</definedName>
    <definedName name="solver_rhs2" localSheetId="0" hidden="1">Formula!#REF!</definedName>
    <definedName name="solver_rhs3" localSheetId="0" hidden="1">Formula!#REF!</definedName>
    <definedName name="solver_rhs4" localSheetId="0" hidden="1">Formula!#REF!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1</definedName>
    <definedName name="solver_val" localSheetId="0" hidden="1">500</definedName>
    <definedName name="solver_ver" localSheetId="0" hidden="1">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20" l="1"/>
  <c r="S19" i="20" s="1"/>
  <c r="O19" i="20" l="1"/>
  <c r="Q18" i="20"/>
  <c r="D28" i="20"/>
  <c r="D60" i="20"/>
  <c r="D49" i="20"/>
  <c r="E27" i="20"/>
  <c r="O30" i="20"/>
  <c r="N30" i="20"/>
  <c r="O28" i="20"/>
  <c r="N28" i="20"/>
  <c r="O27" i="20"/>
  <c r="N27" i="20"/>
  <c r="O26" i="20"/>
  <c r="N26" i="20"/>
  <c r="O25" i="20"/>
  <c r="N25" i="20"/>
  <c r="O24" i="20"/>
  <c r="N24" i="20"/>
  <c r="O23" i="20"/>
  <c r="N23" i="20"/>
  <c r="O22" i="20"/>
  <c r="N22" i="20"/>
  <c r="O21" i="20"/>
  <c r="N21" i="20"/>
  <c r="O20" i="20"/>
  <c r="N20" i="20"/>
  <c r="D67" i="20"/>
  <c r="O12" i="20"/>
  <c r="N12" i="20"/>
  <c r="O11" i="20"/>
  <c r="N11" i="20"/>
  <c r="O10" i="20"/>
  <c r="U9" i="20" s="1"/>
  <c r="N10" i="20"/>
  <c r="Q9" i="20"/>
  <c r="Q6" i="20"/>
  <c r="P6" i="20"/>
  <c r="O6" i="20"/>
  <c r="N6" i="20"/>
  <c r="Q5" i="20"/>
  <c r="P5" i="20"/>
  <c r="O5" i="20"/>
  <c r="N5" i="20"/>
  <c r="E4" i="16" l="1"/>
  <c r="E6" i="16"/>
  <c r="E7" i="16" l="1"/>
  <c r="E10" i="16" s="1"/>
  <c r="AE661" i="1" l="1"/>
  <c r="AI661" i="1"/>
  <c r="AJ661" i="1"/>
  <c r="AK661" i="1"/>
  <c r="AL661" i="1"/>
  <c r="K188" i="1" l="1"/>
  <c r="K159" i="1"/>
  <c r="AE202" i="1" l="1"/>
  <c r="AE247" i="1"/>
  <c r="AE292" i="1"/>
  <c r="AE336" i="1"/>
  <c r="AE379" i="1"/>
  <c r="AE422" i="1"/>
  <c r="AE465" i="1"/>
  <c r="AE508" i="1"/>
  <c r="AE551" i="1"/>
  <c r="AE595" i="1"/>
  <c r="AE620" i="1"/>
  <c r="AE640" i="1"/>
  <c r="AE681" i="1"/>
  <c r="U693" i="1"/>
  <c r="U694" i="1"/>
  <c r="U695" i="1"/>
  <c r="U696" i="1"/>
  <c r="U699" i="1"/>
  <c r="U702" i="1"/>
  <c r="U704" i="1"/>
  <c r="U705" i="1"/>
  <c r="U708" i="1"/>
  <c r="U709" i="1"/>
  <c r="U710" i="1"/>
  <c r="K160" i="1"/>
  <c r="K161" i="1"/>
  <c r="K166" i="1"/>
  <c r="K176" i="1"/>
  <c r="K177" i="1"/>
  <c r="K178" i="1"/>
  <c r="K185" i="1"/>
  <c r="K186" i="1"/>
  <c r="K187" i="1"/>
  <c r="K195" i="1"/>
  <c r="K196" i="1"/>
  <c r="K197" i="1"/>
  <c r="K198" i="1"/>
  <c r="K208" i="1"/>
  <c r="K209" i="1"/>
  <c r="K214" i="1"/>
  <c r="K222" i="1"/>
  <c r="K223" i="1"/>
  <c r="K224" i="1"/>
  <c r="K229" i="1"/>
  <c r="K230" i="1"/>
  <c r="K231" i="1"/>
  <c r="K240" i="1"/>
  <c r="K241" i="1"/>
  <c r="K242" i="1"/>
  <c r="K243" i="1"/>
  <c r="K254" i="1"/>
  <c r="K255" i="1"/>
  <c r="K262" i="1"/>
  <c r="K270" i="1"/>
  <c r="K271" i="1"/>
  <c r="K272" i="1"/>
  <c r="K277" i="1"/>
  <c r="K278" i="1"/>
  <c r="K279" i="1"/>
  <c r="K285" i="1"/>
  <c r="K286" i="1"/>
  <c r="K287" i="1"/>
  <c r="K288" i="1"/>
  <c r="K299" i="1"/>
  <c r="K300" i="1"/>
  <c r="K305" i="1"/>
  <c r="K313" i="1"/>
  <c r="K314" i="1"/>
  <c r="K315" i="1"/>
  <c r="K320" i="1"/>
  <c r="K321" i="1"/>
  <c r="K322" i="1"/>
  <c r="K329" i="1"/>
  <c r="K330" i="1"/>
  <c r="K331" i="1"/>
  <c r="K332" i="1"/>
  <c r="K343" i="1"/>
  <c r="K344" i="1"/>
  <c r="K349" i="1"/>
  <c r="K357" i="1"/>
  <c r="K358" i="1"/>
  <c r="K359" i="1"/>
  <c r="K364" i="1"/>
  <c r="K365" i="1"/>
  <c r="K366" i="1"/>
  <c r="K372" i="1"/>
  <c r="K373" i="1"/>
  <c r="K374" i="1"/>
  <c r="K375" i="1"/>
  <c r="K386" i="1"/>
  <c r="K387" i="1"/>
  <c r="K392" i="1"/>
  <c r="K393" i="1"/>
  <c r="K400" i="1"/>
  <c r="K401" i="1"/>
  <c r="K402" i="1"/>
  <c r="K407" i="1"/>
  <c r="K408" i="1"/>
  <c r="K409" i="1"/>
  <c r="K415" i="1"/>
  <c r="K416" i="1"/>
  <c r="K417" i="1"/>
  <c r="K418" i="1"/>
  <c r="K429" i="1"/>
  <c r="K430" i="1"/>
  <c r="K435" i="1"/>
  <c r="K436" i="1"/>
  <c r="K443" i="1"/>
  <c r="K444" i="1"/>
  <c r="K445" i="1"/>
  <c r="K450" i="1"/>
  <c r="K451" i="1"/>
  <c r="K452" i="1"/>
  <c r="K458" i="1"/>
  <c r="K459" i="1"/>
  <c r="K460" i="1"/>
  <c r="K461" i="1"/>
  <c r="K472" i="1"/>
  <c r="K473" i="1"/>
  <c r="K478" i="1"/>
  <c r="K479" i="1"/>
  <c r="K486" i="1"/>
  <c r="K487" i="1"/>
  <c r="K488" i="1"/>
  <c r="K493" i="1"/>
  <c r="K494" i="1"/>
  <c r="K495" i="1"/>
  <c r="K501" i="1"/>
  <c r="K502" i="1"/>
  <c r="K503" i="1"/>
  <c r="K504" i="1"/>
  <c r="K515" i="1"/>
  <c r="K516" i="1"/>
  <c r="K521" i="1"/>
  <c r="K522" i="1"/>
  <c r="K529" i="1"/>
  <c r="K530" i="1"/>
  <c r="K531" i="1"/>
  <c r="K536" i="1"/>
  <c r="K537" i="1"/>
  <c r="K538" i="1"/>
  <c r="K544" i="1"/>
  <c r="K545" i="1"/>
  <c r="K546" i="1"/>
  <c r="K547" i="1"/>
  <c r="K559" i="1"/>
  <c r="K560" i="1"/>
  <c r="K565" i="1"/>
  <c r="K566" i="1"/>
  <c r="K573" i="1"/>
  <c r="K574" i="1"/>
  <c r="K575" i="1"/>
  <c r="K580" i="1"/>
  <c r="K581" i="1"/>
  <c r="K582" i="1"/>
  <c r="K588" i="1"/>
  <c r="K589" i="1"/>
  <c r="K590" i="1"/>
  <c r="K591" i="1"/>
  <c r="K604" i="1"/>
  <c r="K605" i="1"/>
  <c r="K610" i="1"/>
  <c r="K611" i="1"/>
  <c r="K618" i="1"/>
  <c r="K619" i="1"/>
  <c r="K620" i="1"/>
  <c r="K625" i="1"/>
  <c r="K626" i="1"/>
  <c r="K627" i="1"/>
  <c r="K633" i="1"/>
  <c r="K634" i="1"/>
  <c r="K635" i="1"/>
  <c r="K636" i="1"/>
  <c r="K645" i="1"/>
  <c r="K646" i="1"/>
  <c r="K651" i="1"/>
  <c r="K652" i="1"/>
  <c r="K659" i="1"/>
  <c r="K660" i="1"/>
  <c r="K661" i="1"/>
  <c r="K666" i="1"/>
  <c r="K667" i="1"/>
  <c r="K668" i="1"/>
  <c r="K674" i="1"/>
  <c r="K675" i="1"/>
  <c r="K676" i="1"/>
  <c r="K677" i="1"/>
  <c r="K694" i="1"/>
  <c r="K695" i="1"/>
  <c r="K696" i="1"/>
  <c r="K697" i="1"/>
  <c r="K699" i="1"/>
  <c r="K700" i="1"/>
  <c r="K702" i="1"/>
  <c r="K703" i="1"/>
  <c r="K704" i="1"/>
  <c r="K705" i="1"/>
  <c r="K708" i="1"/>
  <c r="K709" i="1"/>
  <c r="K710" i="1"/>
  <c r="M157" i="1" l="1"/>
  <c r="W157" i="1"/>
  <c r="AG157" i="1"/>
  <c r="O158" i="1"/>
  <c r="P158" i="1"/>
  <c r="Q158" i="1"/>
  <c r="R158" i="1"/>
  <c r="S158" i="1"/>
  <c r="AC158" i="1"/>
  <c r="O159" i="1"/>
  <c r="P159" i="1"/>
  <c r="Q159" i="1"/>
  <c r="R159" i="1"/>
  <c r="S159" i="1"/>
  <c r="AC159" i="1"/>
  <c r="O160" i="1"/>
  <c r="P160" i="1"/>
  <c r="Q160" i="1"/>
  <c r="R160" i="1"/>
  <c r="S160" i="1"/>
  <c r="AC160" i="1"/>
  <c r="AD160" i="1"/>
  <c r="O161" i="1"/>
  <c r="P161" i="1"/>
  <c r="Q161" i="1"/>
  <c r="R161" i="1"/>
  <c r="S161" i="1"/>
  <c r="AD162" i="1"/>
  <c r="O166" i="1"/>
  <c r="P166" i="1"/>
  <c r="Q166" i="1"/>
  <c r="R166" i="1"/>
  <c r="S166" i="1"/>
  <c r="AC166" i="1"/>
  <c r="AC167" i="1"/>
  <c r="AD167" i="1"/>
  <c r="O168" i="1"/>
  <c r="P168" i="1"/>
  <c r="Q168" i="1"/>
  <c r="R168" i="1"/>
  <c r="S168" i="1"/>
  <c r="AC168" i="1"/>
  <c r="AD168" i="1"/>
  <c r="T169" i="1"/>
  <c r="AD169" i="1"/>
  <c r="T170" i="1"/>
  <c r="AD170" i="1"/>
  <c r="O176" i="1"/>
  <c r="P176" i="1"/>
  <c r="Q176" i="1"/>
  <c r="R176" i="1"/>
  <c r="S176" i="1"/>
  <c r="AC176" i="1"/>
  <c r="AD176" i="1"/>
  <c r="AE176" i="1" s="1"/>
  <c r="O177" i="1"/>
  <c r="P177" i="1"/>
  <c r="Q177" i="1"/>
  <c r="R177" i="1"/>
  <c r="S177" i="1"/>
  <c r="AC177" i="1"/>
  <c r="AD177" i="1"/>
  <c r="O178" i="1"/>
  <c r="P178" i="1"/>
  <c r="Q178" i="1"/>
  <c r="R178" i="1"/>
  <c r="S178" i="1"/>
  <c r="AC178" i="1"/>
  <c r="T179" i="1"/>
  <c r="AD179" i="1"/>
  <c r="T180" i="1"/>
  <c r="AD180" i="1"/>
  <c r="O185" i="1"/>
  <c r="P185" i="1"/>
  <c r="Q185" i="1"/>
  <c r="R185" i="1"/>
  <c r="S185" i="1"/>
  <c r="AC185" i="1"/>
  <c r="AD185" i="1"/>
  <c r="AE185" i="1" s="1"/>
  <c r="O186" i="1"/>
  <c r="P186" i="1"/>
  <c r="Q186" i="1"/>
  <c r="R186" i="1"/>
  <c r="S186" i="1"/>
  <c r="T186" i="1"/>
  <c r="U186" i="1" s="1"/>
  <c r="AC186" i="1"/>
  <c r="AD186" i="1"/>
  <c r="AE186" i="1" s="1"/>
  <c r="O187" i="1"/>
  <c r="P187" i="1"/>
  <c r="Q187" i="1"/>
  <c r="R187" i="1"/>
  <c r="S187" i="1"/>
  <c r="AC187" i="1"/>
  <c r="AD187" i="1"/>
  <c r="AE187" i="1" s="1"/>
  <c r="O188" i="1"/>
  <c r="P188" i="1"/>
  <c r="Q188" i="1"/>
  <c r="R188" i="1"/>
  <c r="S188" i="1"/>
  <c r="T188" i="1"/>
  <c r="U188" i="1" s="1"/>
  <c r="AC188" i="1"/>
  <c r="AD188" i="1"/>
  <c r="AE188" i="1" s="1"/>
  <c r="S189" i="1"/>
  <c r="T189" i="1"/>
  <c r="U189" i="1" s="1"/>
  <c r="AC189" i="1"/>
  <c r="AD189" i="1"/>
  <c r="T194" i="1"/>
  <c r="AD194" i="1"/>
  <c r="O195" i="1"/>
  <c r="P195" i="1"/>
  <c r="Q195" i="1"/>
  <c r="R195" i="1"/>
  <c r="S195" i="1"/>
  <c r="AC195" i="1"/>
  <c r="O196" i="1"/>
  <c r="P196" i="1"/>
  <c r="Q196" i="1"/>
  <c r="R196" i="1"/>
  <c r="S196" i="1"/>
  <c r="AC196" i="1"/>
  <c r="O197" i="1"/>
  <c r="P197" i="1"/>
  <c r="Q197" i="1"/>
  <c r="R197" i="1"/>
  <c r="S197" i="1"/>
  <c r="AC197" i="1"/>
  <c r="AD197" i="1"/>
  <c r="O198" i="1"/>
  <c r="P198" i="1"/>
  <c r="Q198" i="1"/>
  <c r="R198" i="1"/>
  <c r="S198" i="1"/>
  <c r="T198" i="1"/>
  <c r="AC198" i="1"/>
  <c r="AD198" i="1"/>
  <c r="M205" i="1"/>
  <c r="W205" i="1"/>
  <c r="AG205" i="1"/>
  <c r="O206" i="1"/>
  <c r="P206" i="1"/>
  <c r="Q206" i="1"/>
  <c r="R206" i="1"/>
  <c r="S206" i="1"/>
  <c r="AC206" i="1"/>
  <c r="O207" i="1"/>
  <c r="P207" i="1"/>
  <c r="Q207" i="1"/>
  <c r="R207" i="1"/>
  <c r="S207" i="1"/>
  <c r="AC207" i="1"/>
  <c r="O208" i="1"/>
  <c r="P208" i="1"/>
  <c r="Q208" i="1"/>
  <c r="R208" i="1"/>
  <c r="S208" i="1"/>
  <c r="AC208" i="1"/>
  <c r="AD208" i="1"/>
  <c r="AE208" i="1" s="1"/>
  <c r="O209" i="1"/>
  <c r="P209" i="1"/>
  <c r="Q209" i="1"/>
  <c r="R209" i="1"/>
  <c r="S209" i="1"/>
  <c r="AD210" i="1"/>
  <c r="O214" i="1"/>
  <c r="P214" i="1"/>
  <c r="Q214" i="1"/>
  <c r="R214" i="1"/>
  <c r="S214" i="1"/>
  <c r="AC214" i="1"/>
  <c r="AC215" i="1"/>
  <c r="AD215" i="1"/>
  <c r="O216" i="1"/>
  <c r="P216" i="1"/>
  <c r="Q216" i="1"/>
  <c r="R216" i="1"/>
  <c r="S216" i="1"/>
  <c r="AC216" i="1"/>
  <c r="AD216" i="1"/>
  <c r="T217" i="1"/>
  <c r="AD217" i="1"/>
  <c r="T218" i="1"/>
  <c r="AD218" i="1"/>
  <c r="O222" i="1"/>
  <c r="P222" i="1"/>
  <c r="Q222" i="1"/>
  <c r="R222" i="1"/>
  <c r="S222" i="1"/>
  <c r="AC222" i="1"/>
  <c r="AD222" i="1"/>
  <c r="AE222" i="1" s="1"/>
  <c r="O223" i="1"/>
  <c r="P223" i="1"/>
  <c r="Q223" i="1"/>
  <c r="R223" i="1"/>
  <c r="S223" i="1"/>
  <c r="AC223" i="1"/>
  <c r="AD223" i="1"/>
  <c r="AE223" i="1" s="1"/>
  <c r="O224" i="1"/>
  <c r="P224" i="1"/>
  <c r="Q224" i="1"/>
  <c r="R224" i="1"/>
  <c r="S224" i="1"/>
  <c r="AC224" i="1"/>
  <c r="T225" i="1"/>
  <c r="AD225" i="1"/>
  <c r="T226" i="1"/>
  <c r="AD226" i="1"/>
  <c r="T228" i="1"/>
  <c r="AD228" i="1"/>
  <c r="O229" i="1"/>
  <c r="P229" i="1"/>
  <c r="Q229" i="1"/>
  <c r="R229" i="1"/>
  <c r="S229" i="1"/>
  <c r="T229" i="1"/>
  <c r="AC229" i="1"/>
  <c r="AD229" i="1"/>
  <c r="AE229" i="1" s="1"/>
  <c r="O230" i="1"/>
  <c r="P230" i="1"/>
  <c r="Q230" i="1"/>
  <c r="R230" i="1"/>
  <c r="S230" i="1"/>
  <c r="T230" i="1"/>
  <c r="AC230" i="1"/>
  <c r="AD230" i="1"/>
  <c r="AE230" i="1" s="1"/>
  <c r="O231" i="1"/>
  <c r="P231" i="1"/>
  <c r="Q231" i="1"/>
  <c r="R231" i="1"/>
  <c r="S231" i="1"/>
  <c r="AC231" i="1"/>
  <c r="AD231" i="1"/>
  <c r="AE231" i="1" s="1"/>
  <c r="O232" i="1"/>
  <c r="P232" i="1"/>
  <c r="Q232" i="1"/>
  <c r="R232" i="1"/>
  <c r="S232" i="1"/>
  <c r="T232" i="1"/>
  <c r="U232" i="1" s="1"/>
  <c r="AC232" i="1"/>
  <c r="AD232" i="1"/>
  <c r="S233" i="1"/>
  <c r="T233" i="1"/>
  <c r="AC233" i="1"/>
  <c r="AD233" i="1"/>
  <c r="T238" i="1"/>
  <c r="AD238" i="1"/>
  <c r="O240" i="1"/>
  <c r="P240" i="1"/>
  <c r="Q240" i="1"/>
  <c r="R240" i="1"/>
  <c r="S240" i="1"/>
  <c r="AC240" i="1"/>
  <c r="O241" i="1"/>
  <c r="P241" i="1"/>
  <c r="Q241" i="1"/>
  <c r="R241" i="1"/>
  <c r="S241" i="1"/>
  <c r="AC241" i="1"/>
  <c r="O242" i="1"/>
  <c r="P242" i="1"/>
  <c r="Q242" i="1"/>
  <c r="R242" i="1"/>
  <c r="S242" i="1"/>
  <c r="AC242" i="1"/>
  <c r="AD242" i="1"/>
  <c r="AE242" i="1" s="1"/>
  <c r="O243" i="1"/>
  <c r="P243" i="1"/>
  <c r="Q243" i="1"/>
  <c r="R243" i="1"/>
  <c r="S243" i="1"/>
  <c r="T243" i="1"/>
  <c r="AC243" i="1"/>
  <c r="AD243" i="1"/>
  <c r="M251" i="1"/>
  <c r="W251" i="1"/>
  <c r="AG251" i="1"/>
  <c r="O252" i="1"/>
  <c r="P252" i="1"/>
  <c r="Q252" i="1"/>
  <c r="R252" i="1"/>
  <c r="S252" i="1"/>
  <c r="AC252" i="1"/>
  <c r="O253" i="1"/>
  <c r="P253" i="1"/>
  <c r="Q253" i="1"/>
  <c r="R253" i="1"/>
  <c r="S253" i="1"/>
  <c r="AC253" i="1"/>
  <c r="O254" i="1"/>
  <c r="P254" i="1"/>
  <c r="Q254" i="1"/>
  <c r="R254" i="1"/>
  <c r="S254" i="1"/>
  <c r="AC254" i="1"/>
  <c r="AD254" i="1"/>
  <c r="AE254" i="1" s="1"/>
  <c r="O255" i="1"/>
  <c r="P255" i="1"/>
  <c r="Q255" i="1"/>
  <c r="R255" i="1"/>
  <c r="S255" i="1"/>
  <c r="AD256" i="1"/>
  <c r="O262" i="1"/>
  <c r="P262" i="1"/>
  <c r="Q262" i="1"/>
  <c r="R262" i="1"/>
  <c r="S262" i="1"/>
  <c r="AC262" i="1"/>
  <c r="AC263" i="1"/>
  <c r="AD263" i="1"/>
  <c r="O264" i="1"/>
  <c r="P264" i="1"/>
  <c r="Q264" i="1"/>
  <c r="R264" i="1"/>
  <c r="S264" i="1"/>
  <c r="AC264" i="1"/>
  <c r="AD264" i="1"/>
  <c r="T265" i="1"/>
  <c r="AD265" i="1"/>
  <c r="T266" i="1"/>
  <c r="AD266" i="1"/>
  <c r="O270" i="1"/>
  <c r="P270" i="1"/>
  <c r="Q270" i="1"/>
  <c r="R270" i="1"/>
  <c r="S270" i="1"/>
  <c r="AC270" i="1"/>
  <c r="AD270" i="1"/>
  <c r="O271" i="1"/>
  <c r="P271" i="1"/>
  <c r="Q271" i="1"/>
  <c r="R271" i="1"/>
  <c r="S271" i="1"/>
  <c r="AC271" i="1"/>
  <c r="AD271" i="1"/>
  <c r="AE271" i="1" s="1"/>
  <c r="O272" i="1"/>
  <c r="P272" i="1"/>
  <c r="Q272" i="1"/>
  <c r="R272" i="1"/>
  <c r="S272" i="1"/>
  <c r="AC272" i="1"/>
  <c r="T273" i="1"/>
  <c r="AD273" i="1"/>
  <c r="T274" i="1"/>
  <c r="AD274" i="1"/>
  <c r="T276" i="1"/>
  <c r="AD276" i="1"/>
  <c r="O277" i="1"/>
  <c r="P277" i="1"/>
  <c r="Q277" i="1"/>
  <c r="R277" i="1"/>
  <c r="S277" i="1"/>
  <c r="T277" i="1"/>
  <c r="U277" i="1" s="1"/>
  <c r="AC277" i="1"/>
  <c r="AD277" i="1"/>
  <c r="O278" i="1"/>
  <c r="P278" i="1"/>
  <c r="Q278" i="1"/>
  <c r="R278" i="1"/>
  <c r="S278" i="1"/>
  <c r="T278" i="1"/>
  <c r="U278" i="1" s="1"/>
  <c r="AC278" i="1"/>
  <c r="AD278" i="1"/>
  <c r="O279" i="1"/>
  <c r="P279" i="1"/>
  <c r="Q279" i="1"/>
  <c r="R279" i="1"/>
  <c r="S279" i="1"/>
  <c r="AC279" i="1"/>
  <c r="AD279" i="1"/>
  <c r="S280" i="1"/>
  <c r="T280" i="1"/>
  <c r="AC280" i="1"/>
  <c r="AD280" i="1"/>
  <c r="S281" i="1"/>
  <c r="T281" i="1"/>
  <c r="T284" i="1"/>
  <c r="AD284" i="1"/>
  <c r="O285" i="1"/>
  <c r="P285" i="1"/>
  <c r="Q285" i="1"/>
  <c r="R285" i="1"/>
  <c r="S285" i="1"/>
  <c r="AC285" i="1"/>
  <c r="AD285" i="1"/>
  <c r="O286" i="1"/>
  <c r="P286" i="1"/>
  <c r="Q286" i="1"/>
  <c r="R286" i="1"/>
  <c r="S286" i="1"/>
  <c r="AC286" i="1"/>
  <c r="AD286" i="1"/>
  <c r="O287" i="1"/>
  <c r="P287" i="1"/>
  <c r="Q287" i="1"/>
  <c r="R287" i="1"/>
  <c r="S287" i="1"/>
  <c r="AC287" i="1"/>
  <c r="AD287" i="1"/>
  <c r="AE287" i="1" s="1"/>
  <c r="O288" i="1"/>
  <c r="P288" i="1"/>
  <c r="Q288" i="1"/>
  <c r="R288" i="1"/>
  <c r="S288" i="1"/>
  <c r="T288" i="1"/>
  <c r="AC288" i="1"/>
  <c r="AD288" i="1"/>
  <c r="M296" i="1"/>
  <c r="W296" i="1"/>
  <c r="AG296" i="1"/>
  <c r="O297" i="1"/>
  <c r="P297" i="1"/>
  <c r="Q297" i="1"/>
  <c r="R297" i="1"/>
  <c r="S297" i="1"/>
  <c r="T297" i="1"/>
  <c r="U297" i="1" s="1"/>
  <c r="AC297" i="1"/>
  <c r="O298" i="1"/>
  <c r="P298" i="1"/>
  <c r="Q298" i="1"/>
  <c r="R298" i="1"/>
  <c r="S298" i="1"/>
  <c r="AC298" i="1"/>
  <c r="O299" i="1"/>
  <c r="P299" i="1"/>
  <c r="Q299" i="1"/>
  <c r="R299" i="1"/>
  <c r="S299" i="1"/>
  <c r="AC299" i="1"/>
  <c r="AD299" i="1"/>
  <c r="O300" i="1"/>
  <c r="P300" i="1"/>
  <c r="Q300" i="1"/>
  <c r="R300" i="1"/>
  <c r="S300" i="1"/>
  <c r="T300" i="1" s="1"/>
  <c r="AD301" i="1"/>
  <c r="O305" i="1"/>
  <c r="P305" i="1"/>
  <c r="Q305" i="1"/>
  <c r="R305" i="1"/>
  <c r="S305" i="1"/>
  <c r="AC305" i="1"/>
  <c r="AC306" i="1"/>
  <c r="AD306" i="1"/>
  <c r="AE306" i="1" s="1"/>
  <c r="O307" i="1"/>
  <c r="P307" i="1"/>
  <c r="Q307" i="1"/>
  <c r="R307" i="1"/>
  <c r="S307" i="1"/>
  <c r="AC307" i="1"/>
  <c r="AD307" i="1"/>
  <c r="T308" i="1"/>
  <c r="AD308" i="1"/>
  <c r="T309" i="1"/>
  <c r="AD309" i="1"/>
  <c r="O313" i="1"/>
  <c r="P313" i="1"/>
  <c r="Q313" i="1"/>
  <c r="R313" i="1"/>
  <c r="S313" i="1"/>
  <c r="AC313" i="1"/>
  <c r="AD313" i="1"/>
  <c r="AE313" i="1" s="1"/>
  <c r="O314" i="1"/>
  <c r="P314" i="1"/>
  <c r="Q314" i="1"/>
  <c r="R314" i="1"/>
  <c r="S314" i="1"/>
  <c r="AC314" i="1"/>
  <c r="AD314" i="1"/>
  <c r="O315" i="1"/>
  <c r="P315" i="1"/>
  <c r="Q315" i="1"/>
  <c r="R315" i="1"/>
  <c r="S315" i="1"/>
  <c r="AC315" i="1"/>
  <c r="T316" i="1"/>
  <c r="AD316" i="1"/>
  <c r="T317" i="1"/>
  <c r="AD317" i="1"/>
  <c r="T319" i="1"/>
  <c r="AD319" i="1"/>
  <c r="O320" i="1"/>
  <c r="P320" i="1"/>
  <c r="Q320" i="1"/>
  <c r="R320" i="1"/>
  <c r="S320" i="1"/>
  <c r="T320" i="1"/>
  <c r="AC320" i="1"/>
  <c r="AD320" i="1"/>
  <c r="AE320" i="1" s="1"/>
  <c r="O321" i="1"/>
  <c r="P321" i="1"/>
  <c r="Q321" i="1"/>
  <c r="R321" i="1"/>
  <c r="S321" i="1"/>
  <c r="T321" i="1"/>
  <c r="U321" i="1" s="1"/>
  <c r="AC321" i="1"/>
  <c r="AD321" i="1"/>
  <c r="AE321" i="1" s="1"/>
  <c r="O322" i="1"/>
  <c r="P322" i="1"/>
  <c r="Q322" i="1"/>
  <c r="R322" i="1"/>
  <c r="S322" i="1"/>
  <c r="AC322" i="1"/>
  <c r="AD322" i="1"/>
  <c r="S323" i="1"/>
  <c r="T323" i="1"/>
  <c r="AC323" i="1"/>
  <c r="AD323" i="1"/>
  <c r="T326" i="1"/>
  <c r="AD326" i="1"/>
  <c r="O329" i="1"/>
  <c r="P329" i="1"/>
  <c r="Q329" i="1"/>
  <c r="R329" i="1"/>
  <c r="S329" i="1"/>
  <c r="AC329" i="1"/>
  <c r="AD329" i="1"/>
  <c r="O330" i="1"/>
  <c r="P330" i="1"/>
  <c r="Q330" i="1"/>
  <c r="R330" i="1"/>
  <c r="S330" i="1"/>
  <c r="AC330" i="1"/>
  <c r="AD330" i="1"/>
  <c r="AE330" i="1" s="1"/>
  <c r="O331" i="1"/>
  <c r="P331" i="1"/>
  <c r="Q331" i="1"/>
  <c r="R331" i="1"/>
  <c r="S331" i="1"/>
  <c r="AC331" i="1"/>
  <c r="AD331" i="1"/>
  <c r="O332" i="1"/>
  <c r="P332" i="1"/>
  <c r="Q332" i="1"/>
  <c r="R332" i="1"/>
  <c r="S332" i="1"/>
  <c r="T332" i="1"/>
  <c r="U332" i="1" s="1"/>
  <c r="AC332" i="1"/>
  <c r="AD332" i="1"/>
  <c r="AE332" i="1" s="1"/>
  <c r="M340" i="1"/>
  <c r="W340" i="1"/>
  <c r="AG340" i="1"/>
  <c r="O341" i="1"/>
  <c r="P341" i="1"/>
  <c r="Q341" i="1"/>
  <c r="R341" i="1"/>
  <c r="S341" i="1"/>
  <c r="AC341" i="1"/>
  <c r="O342" i="1"/>
  <c r="P342" i="1"/>
  <c r="Q342" i="1"/>
  <c r="R342" i="1"/>
  <c r="S342" i="1"/>
  <c r="AC342" i="1"/>
  <c r="O343" i="1"/>
  <c r="P343" i="1"/>
  <c r="Q343" i="1"/>
  <c r="R343" i="1"/>
  <c r="S343" i="1"/>
  <c r="AC343" i="1"/>
  <c r="AD343" i="1"/>
  <c r="AE343" i="1" s="1"/>
  <c r="O344" i="1"/>
  <c r="P344" i="1"/>
  <c r="Q344" i="1"/>
  <c r="R344" i="1"/>
  <c r="S344" i="1"/>
  <c r="AD345" i="1"/>
  <c r="O349" i="1"/>
  <c r="P349" i="1"/>
  <c r="Q349" i="1"/>
  <c r="R349" i="1"/>
  <c r="S349" i="1"/>
  <c r="AC349" i="1"/>
  <c r="AC350" i="1"/>
  <c r="AD350" i="1"/>
  <c r="O351" i="1"/>
  <c r="P351" i="1"/>
  <c r="Q351" i="1"/>
  <c r="R351" i="1"/>
  <c r="S351" i="1"/>
  <c r="AC351" i="1"/>
  <c r="AD351" i="1"/>
  <c r="T352" i="1"/>
  <c r="AD352" i="1"/>
  <c r="T353" i="1"/>
  <c r="AD353" i="1"/>
  <c r="O357" i="1"/>
  <c r="P357" i="1"/>
  <c r="Q357" i="1"/>
  <c r="R357" i="1"/>
  <c r="S357" i="1"/>
  <c r="AC357" i="1"/>
  <c r="AD357" i="1"/>
  <c r="O358" i="1"/>
  <c r="P358" i="1"/>
  <c r="Q358" i="1"/>
  <c r="R358" i="1"/>
  <c r="S358" i="1"/>
  <c r="AC358" i="1"/>
  <c r="AD358" i="1"/>
  <c r="O359" i="1"/>
  <c r="P359" i="1"/>
  <c r="Q359" i="1"/>
  <c r="R359" i="1"/>
  <c r="S359" i="1"/>
  <c r="AC359" i="1"/>
  <c r="T360" i="1"/>
  <c r="AD360" i="1"/>
  <c r="T361" i="1"/>
  <c r="AD361" i="1"/>
  <c r="T363" i="1"/>
  <c r="AD363" i="1"/>
  <c r="O364" i="1"/>
  <c r="P364" i="1"/>
  <c r="Q364" i="1"/>
  <c r="R364" i="1"/>
  <c r="S364" i="1"/>
  <c r="AC364" i="1"/>
  <c r="AD364" i="1"/>
  <c r="O365" i="1"/>
  <c r="P365" i="1"/>
  <c r="Q365" i="1"/>
  <c r="R365" i="1"/>
  <c r="S365" i="1"/>
  <c r="T365" i="1"/>
  <c r="U365" i="1" s="1"/>
  <c r="AC365" i="1"/>
  <c r="AD365" i="1"/>
  <c r="O366" i="1"/>
  <c r="P366" i="1"/>
  <c r="Q366" i="1"/>
  <c r="R366" i="1"/>
  <c r="S366" i="1"/>
  <c r="AC366" i="1"/>
  <c r="AD366" i="1"/>
  <c r="O367" i="1"/>
  <c r="P367" i="1"/>
  <c r="Q367" i="1"/>
  <c r="R367" i="1"/>
  <c r="S367" i="1"/>
  <c r="T367" i="1"/>
  <c r="U367" i="1" s="1"/>
  <c r="AC367" i="1"/>
  <c r="AD367" i="1"/>
  <c r="S368" i="1"/>
  <c r="T368" i="1"/>
  <c r="AC368" i="1"/>
  <c r="AD368" i="1"/>
  <c r="T371" i="1"/>
  <c r="AD371" i="1"/>
  <c r="O372" i="1"/>
  <c r="P372" i="1"/>
  <c r="Q372" i="1"/>
  <c r="R372" i="1"/>
  <c r="S372" i="1"/>
  <c r="AC372" i="1"/>
  <c r="O373" i="1"/>
  <c r="P373" i="1"/>
  <c r="Q373" i="1"/>
  <c r="R373" i="1"/>
  <c r="S373" i="1"/>
  <c r="AC373" i="1"/>
  <c r="O374" i="1"/>
  <c r="P374" i="1"/>
  <c r="Q374" i="1"/>
  <c r="R374" i="1"/>
  <c r="S374" i="1"/>
  <c r="AC374" i="1"/>
  <c r="AD374" i="1"/>
  <c r="O375" i="1"/>
  <c r="P375" i="1"/>
  <c r="Q375" i="1"/>
  <c r="R375" i="1"/>
  <c r="S375" i="1"/>
  <c r="T375" i="1"/>
  <c r="AC375" i="1"/>
  <c r="AD375" i="1"/>
  <c r="M383" i="1"/>
  <c r="W383" i="1"/>
  <c r="AG383" i="1"/>
  <c r="O384" i="1"/>
  <c r="P384" i="1"/>
  <c r="Q384" i="1"/>
  <c r="R384" i="1"/>
  <c r="S384" i="1"/>
  <c r="AC384" i="1"/>
  <c r="O385" i="1"/>
  <c r="P385" i="1"/>
  <c r="Q385" i="1"/>
  <c r="R385" i="1"/>
  <c r="S385" i="1"/>
  <c r="AC385" i="1"/>
  <c r="O386" i="1"/>
  <c r="P386" i="1"/>
  <c r="Q386" i="1"/>
  <c r="R386" i="1"/>
  <c r="S386" i="1"/>
  <c r="AC386" i="1"/>
  <c r="AD386" i="1"/>
  <c r="O387" i="1"/>
  <c r="P387" i="1"/>
  <c r="Q387" i="1"/>
  <c r="R387" i="1"/>
  <c r="S387" i="1"/>
  <c r="AD388" i="1"/>
  <c r="O392" i="1"/>
  <c r="P392" i="1"/>
  <c r="Q392" i="1"/>
  <c r="R392" i="1"/>
  <c r="S392" i="1"/>
  <c r="AC392" i="1"/>
  <c r="O393" i="1"/>
  <c r="P393" i="1"/>
  <c r="Q393" i="1"/>
  <c r="R393" i="1"/>
  <c r="S393" i="1"/>
  <c r="AC393" i="1"/>
  <c r="O394" i="1"/>
  <c r="P394" i="1"/>
  <c r="Q394" i="1"/>
  <c r="R394" i="1"/>
  <c r="S394" i="1"/>
  <c r="AD394" i="1"/>
  <c r="AE394" i="1" s="1"/>
  <c r="T395" i="1"/>
  <c r="AC395" i="1"/>
  <c r="AD395" i="1"/>
  <c r="AE395" i="1" s="1"/>
  <c r="T396" i="1"/>
  <c r="AD396" i="1"/>
  <c r="O400" i="1"/>
  <c r="P400" i="1"/>
  <c r="Q400" i="1"/>
  <c r="R400" i="1"/>
  <c r="S400" i="1"/>
  <c r="AC400" i="1"/>
  <c r="AD400" i="1"/>
  <c r="O401" i="1"/>
  <c r="P401" i="1"/>
  <c r="Q401" i="1"/>
  <c r="R401" i="1"/>
  <c r="S401" i="1"/>
  <c r="AC401" i="1"/>
  <c r="AD401" i="1"/>
  <c r="O402" i="1"/>
  <c r="P402" i="1"/>
  <c r="Q402" i="1"/>
  <c r="R402" i="1"/>
  <c r="S402" i="1"/>
  <c r="AC402" i="1"/>
  <c r="T403" i="1"/>
  <c r="AD403" i="1"/>
  <c r="T404" i="1"/>
  <c r="AD404" i="1"/>
  <c r="T406" i="1"/>
  <c r="AD406" i="1"/>
  <c r="O407" i="1"/>
  <c r="P407" i="1"/>
  <c r="Q407" i="1"/>
  <c r="R407" i="1"/>
  <c r="S407" i="1"/>
  <c r="AC407" i="1"/>
  <c r="AD407" i="1"/>
  <c r="O408" i="1"/>
  <c r="P408" i="1"/>
  <c r="Q408" i="1"/>
  <c r="R408" i="1"/>
  <c r="S408" i="1"/>
  <c r="T408" i="1"/>
  <c r="AC408" i="1"/>
  <c r="AD408" i="1"/>
  <c r="O409" i="1"/>
  <c r="P409" i="1"/>
  <c r="Q409" i="1"/>
  <c r="R409" i="1"/>
  <c r="S409" i="1"/>
  <c r="AC409" i="1"/>
  <c r="AD409" i="1"/>
  <c r="O410" i="1"/>
  <c r="P410" i="1"/>
  <c r="Q410" i="1"/>
  <c r="R410" i="1"/>
  <c r="S410" i="1"/>
  <c r="T410" i="1"/>
  <c r="AC410" i="1"/>
  <c r="AD410" i="1"/>
  <c r="S411" i="1"/>
  <c r="T411" i="1"/>
  <c r="U411" i="1" s="1"/>
  <c r="AC411" i="1"/>
  <c r="AD411" i="1"/>
  <c r="T414" i="1"/>
  <c r="AD414" i="1"/>
  <c r="O415" i="1"/>
  <c r="P415" i="1"/>
  <c r="Q415" i="1"/>
  <c r="R415" i="1"/>
  <c r="S415" i="1"/>
  <c r="AC415" i="1"/>
  <c r="O416" i="1"/>
  <c r="P416" i="1"/>
  <c r="Q416" i="1"/>
  <c r="R416" i="1"/>
  <c r="S416" i="1"/>
  <c r="AC416" i="1"/>
  <c r="O417" i="1"/>
  <c r="P417" i="1"/>
  <c r="Q417" i="1"/>
  <c r="R417" i="1"/>
  <c r="S417" i="1"/>
  <c r="AC417" i="1"/>
  <c r="AD417" i="1"/>
  <c r="O418" i="1"/>
  <c r="P418" i="1"/>
  <c r="Q418" i="1"/>
  <c r="R418" i="1"/>
  <c r="S418" i="1"/>
  <c r="T418" i="1"/>
  <c r="U418" i="1" s="1"/>
  <c r="AC418" i="1"/>
  <c r="AD418" i="1"/>
  <c r="AE418" i="1" s="1"/>
  <c r="M426" i="1"/>
  <c r="W426" i="1"/>
  <c r="AG426" i="1"/>
  <c r="O427" i="1"/>
  <c r="P427" i="1"/>
  <c r="Q427" i="1"/>
  <c r="R427" i="1"/>
  <c r="S427" i="1"/>
  <c r="T427" i="1"/>
  <c r="AC427" i="1"/>
  <c r="AD427" i="1"/>
  <c r="O428" i="1"/>
  <c r="P428" i="1"/>
  <c r="Q428" i="1"/>
  <c r="R428" i="1"/>
  <c r="S428" i="1"/>
  <c r="AC428" i="1"/>
  <c r="AD428" i="1"/>
  <c r="O429" i="1"/>
  <c r="P429" i="1"/>
  <c r="Q429" i="1"/>
  <c r="R429" i="1"/>
  <c r="S429" i="1"/>
  <c r="T429" i="1"/>
  <c r="AC429" i="1"/>
  <c r="AD429" i="1"/>
  <c r="O430" i="1"/>
  <c r="P430" i="1"/>
  <c r="Q430" i="1"/>
  <c r="R430" i="1"/>
  <c r="S430" i="1"/>
  <c r="AC430" i="1"/>
  <c r="AD430" i="1"/>
  <c r="AD431" i="1"/>
  <c r="O435" i="1"/>
  <c r="P435" i="1"/>
  <c r="Q435" i="1"/>
  <c r="R435" i="1"/>
  <c r="S435" i="1"/>
  <c r="AC435" i="1"/>
  <c r="O436" i="1"/>
  <c r="P436" i="1"/>
  <c r="Q436" i="1"/>
  <c r="R436" i="1"/>
  <c r="S436" i="1"/>
  <c r="AC436" i="1"/>
  <c r="O437" i="1"/>
  <c r="P437" i="1"/>
  <c r="Q437" i="1"/>
  <c r="R437" i="1"/>
  <c r="S437" i="1"/>
  <c r="AD437" i="1"/>
  <c r="T438" i="1"/>
  <c r="AC438" i="1"/>
  <c r="AD438" i="1"/>
  <c r="T439" i="1"/>
  <c r="AD439" i="1"/>
  <c r="O443" i="1"/>
  <c r="P443" i="1"/>
  <c r="Q443" i="1"/>
  <c r="R443" i="1"/>
  <c r="S443" i="1"/>
  <c r="AC443" i="1"/>
  <c r="AD443" i="1"/>
  <c r="AE443" i="1" s="1"/>
  <c r="O444" i="1"/>
  <c r="P444" i="1"/>
  <c r="Q444" i="1"/>
  <c r="R444" i="1"/>
  <c r="S444" i="1"/>
  <c r="AC444" i="1"/>
  <c r="AD444" i="1"/>
  <c r="AE444" i="1" s="1"/>
  <c r="O445" i="1"/>
  <c r="P445" i="1"/>
  <c r="Q445" i="1"/>
  <c r="R445" i="1"/>
  <c r="S445" i="1"/>
  <c r="AC445" i="1"/>
  <c r="T446" i="1"/>
  <c r="AD446" i="1"/>
  <c r="T447" i="1"/>
  <c r="AD447" i="1"/>
  <c r="T449" i="1"/>
  <c r="AD449" i="1"/>
  <c r="O450" i="1"/>
  <c r="P450" i="1"/>
  <c r="Q450" i="1"/>
  <c r="R450" i="1"/>
  <c r="S450" i="1"/>
  <c r="AC450" i="1"/>
  <c r="AD450" i="1"/>
  <c r="O451" i="1"/>
  <c r="P451" i="1"/>
  <c r="Q451" i="1"/>
  <c r="R451" i="1"/>
  <c r="S451" i="1"/>
  <c r="T451" i="1"/>
  <c r="U451" i="1" s="1"/>
  <c r="AC451" i="1"/>
  <c r="AD451" i="1"/>
  <c r="O452" i="1"/>
  <c r="P452" i="1"/>
  <c r="Q452" i="1"/>
  <c r="R452" i="1"/>
  <c r="S452" i="1"/>
  <c r="AC452" i="1"/>
  <c r="AD452" i="1"/>
  <c r="AE452" i="1" s="1"/>
  <c r="O453" i="1"/>
  <c r="P453" i="1"/>
  <c r="Q453" i="1"/>
  <c r="R453" i="1"/>
  <c r="S453" i="1"/>
  <c r="T453" i="1"/>
  <c r="AC453" i="1"/>
  <c r="AD453" i="1"/>
  <c r="S454" i="1"/>
  <c r="T454" i="1"/>
  <c r="AC454" i="1"/>
  <c r="AD454" i="1"/>
  <c r="T457" i="1"/>
  <c r="AD457" i="1"/>
  <c r="O458" i="1"/>
  <c r="P458" i="1"/>
  <c r="Q458" i="1"/>
  <c r="R458" i="1"/>
  <c r="S458" i="1"/>
  <c r="AC458" i="1"/>
  <c r="O459" i="1"/>
  <c r="P459" i="1"/>
  <c r="Q459" i="1"/>
  <c r="R459" i="1"/>
  <c r="S459" i="1"/>
  <c r="AC459" i="1"/>
  <c r="O460" i="1"/>
  <c r="P460" i="1"/>
  <c r="Q460" i="1"/>
  <c r="R460" i="1"/>
  <c r="S460" i="1"/>
  <c r="AC460" i="1"/>
  <c r="AD460" i="1"/>
  <c r="O461" i="1"/>
  <c r="P461" i="1"/>
  <c r="Q461" i="1"/>
  <c r="R461" i="1"/>
  <c r="S461" i="1"/>
  <c r="T461" i="1"/>
  <c r="AC461" i="1"/>
  <c r="AD461" i="1"/>
  <c r="M469" i="1"/>
  <c r="W469" i="1"/>
  <c r="AG469" i="1"/>
  <c r="O470" i="1"/>
  <c r="P470" i="1"/>
  <c r="Q470" i="1"/>
  <c r="R470" i="1"/>
  <c r="S470" i="1"/>
  <c r="T470" i="1"/>
  <c r="U470" i="1" s="1"/>
  <c r="AC470" i="1"/>
  <c r="AD470" i="1"/>
  <c r="O471" i="1"/>
  <c r="P471" i="1"/>
  <c r="Q471" i="1"/>
  <c r="R471" i="1"/>
  <c r="S471" i="1"/>
  <c r="AC471" i="1"/>
  <c r="AD471" i="1"/>
  <c r="AE471" i="1" s="1"/>
  <c r="O472" i="1"/>
  <c r="P472" i="1"/>
  <c r="Q472" i="1"/>
  <c r="R472" i="1"/>
  <c r="S472" i="1"/>
  <c r="T472" i="1"/>
  <c r="U472" i="1" s="1"/>
  <c r="AC472" i="1"/>
  <c r="AD472" i="1"/>
  <c r="O473" i="1"/>
  <c r="P473" i="1"/>
  <c r="Q473" i="1"/>
  <c r="R473" i="1"/>
  <c r="S473" i="1"/>
  <c r="AC473" i="1"/>
  <c r="AD473" i="1"/>
  <c r="AD474" i="1"/>
  <c r="O478" i="1"/>
  <c r="P478" i="1"/>
  <c r="Q478" i="1"/>
  <c r="R478" i="1"/>
  <c r="S478" i="1"/>
  <c r="AC478" i="1"/>
  <c r="O479" i="1"/>
  <c r="P479" i="1"/>
  <c r="Q479" i="1"/>
  <c r="R479" i="1"/>
  <c r="S479" i="1"/>
  <c r="AC479" i="1"/>
  <c r="O480" i="1"/>
  <c r="P480" i="1"/>
  <c r="Q480" i="1"/>
  <c r="R480" i="1"/>
  <c r="S480" i="1"/>
  <c r="AD480" i="1"/>
  <c r="AE480" i="1" s="1"/>
  <c r="T481" i="1"/>
  <c r="AC481" i="1"/>
  <c r="AD481" i="1"/>
  <c r="AE481" i="1" s="1"/>
  <c r="T482" i="1"/>
  <c r="AD482" i="1"/>
  <c r="O486" i="1"/>
  <c r="P486" i="1"/>
  <c r="Q486" i="1"/>
  <c r="R486" i="1"/>
  <c r="S486" i="1"/>
  <c r="AC486" i="1"/>
  <c r="AD486" i="1"/>
  <c r="O487" i="1"/>
  <c r="P487" i="1"/>
  <c r="Q487" i="1"/>
  <c r="R487" i="1"/>
  <c r="S487" i="1"/>
  <c r="AC487" i="1"/>
  <c r="AD487" i="1"/>
  <c r="O488" i="1"/>
  <c r="P488" i="1"/>
  <c r="Q488" i="1"/>
  <c r="R488" i="1"/>
  <c r="S488" i="1"/>
  <c r="AC488" i="1"/>
  <c r="T489" i="1"/>
  <c r="AD489" i="1"/>
  <c r="T490" i="1"/>
  <c r="AD490" i="1"/>
  <c r="T492" i="1"/>
  <c r="AD492" i="1"/>
  <c r="O493" i="1"/>
  <c r="P493" i="1"/>
  <c r="Q493" i="1"/>
  <c r="R493" i="1"/>
  <c r="S493" i="1"/>
  <c r="AC493" i="1"/>
  <c r="AD493" i="1"/>
  <c r="O494" i="1"/>
  <c r="P494" i="1"/>
  <c r="Q494" i="1"/>
  <c r="R494" i="1"/>
  <c r="S494" i="1"/>
  <c r="T494" i="1"/>
  <c r="AC494" i="1"/>
  <c r="AD494" i="1"/>
  <c r="AE494" i="1" s="1"/>
  <c r="O495" i="1"/>
  <c r="P495" i="1"/>
  <c r="Q495" i="1"/>
  <c r="R495" i="1"/>
  <c r="S495" i="1"/>
  <c r="T495" i="1" s="1"/>
  <c r="U495" i="1" s="1"/>
  <c r="AC495" i="1"/>
  <c r="AD495" i="1"/>
  <c r="O496" i="1"/>
  <c r="P496" i="1"/>
  <c r="Q496" i="1"/>
  <c r="R496" i="1"/>
  <c r="S496" i="1"/>
  <c r="T496" i="1"/>
  <c r="AC496" i="1"/>
  <c r="AD496" i="1"/>
  <c r="S497" i="1"/>
  <c r="T497" i="1"/>
  <c r="AC497" i="1"/>
  <c r="AD497" i="1"/>
  <c r="T500" i="1"/>
  <c r="AD500" i="1"/>
  <c r="O501" i="1"/>
  <c r="P501" i="1"/>
  <c r="Q501" i="1"/>
  <c r="R501" i="1"/>
  <c r="S501" i="1"/>
  <c r="AC501" i="1"/>
  <c r="O502" i="1"/>
  <c r="P502" i="1"/>
  <c r="Q502" i="1"/>
  <c r="R502" i="1"/>
  <c r="S502" i="1"/>
  <c r="AC502" i="1"/>
  <c r="O503" i="1"/>
  <c r="P503" i="1"/>
  <c r="Q503" i="1"/>
  <c r="R503" i="1"/>
  <c r="S503" i="1"/>
  <c r="AC503" i="1"/>
  <c r="AD503" i="1"/>
  <c r="AE503" i="1" s="1"/>
  <c r="O504" i="1"/>
  <c r="P504" i="1"/>
  <c r="Q504" i="1"/>
  <c r="R504" i="1"/>
  <c r="S504" i="1"/>
  <c r="T504" i="1"/>
  <c r="AC504" i="1"/>
  <c r="AD504" i="1"/>
  <c r="AE504" i="1" s="1"/>
  <c r="M512" i="1"/>
  <c r="W512" i="1"/>
  <c r="AG512" i="1"/>
  <c r="O513" i="1"/>
  <c r="P513" i="1"/>
  <c r="Q513" i="1"/>
  <c r="R513" i="1"/>
  <c r="S513" i="1"/>
  <c r="T513" i="1"/>
  <c r="U513" i="1" s="1"/>
  <c r="AC513" i="1"/>
  <c r="AD513" i="1"/>
  <c r="O514" i="1"/>
  <c r="P514" i="1"/>
  <c r="Q514" i="1"/>
  <c r="R514" i="1"/>
  <c r="S514" i="1"/>
  <c r="T514" i="1" s="1"/>
  <c r="U514" i="1" s="1"/>
  <c r="AC514" i="1"/>
  <c r="AD514" i="1"/>
  <c r="AE514" i="1" s="1"/>
  <c r="O515" i="1"/>
  <c r="P515" i="1"/>
  <c r="Q515" i="1"/>
  <c r="R515" i="1"/>
  <c r="S515" i="1"/>
  <c r="T515" i="1"/>
  <c r="AC515" i="1"/>
  <c r="AD515" i="1"/>
  <c r="O516" i="1"/>
  <c r="P516" i="1"/>
  <c r="Q516" i="1"/>
  <c r="R516" i="1"/>
  <c r="S516" i="1"/>
  <c r="AC516" i="1"/>
  <c r="AD516" i="1"/>
  <c r="AD517" i="1"/>
  <c r="O521" i="1"/>
  <c r="P521" i="1"/>
  <c r="Q521" i="1"/>
  <c r="R521" i="1"/>
  <c r="S521" i="1"/>
  <c r="AC521" i="1"/>
  <c r="O522" i="1"/>
  <c r="P522" i="1"/>
  <c r="Q522" i="1"/>
  <c r="R522" i="1"/>
  <c r="S522" i="1"/>
  <c r="AC522" i="1"/>
  <c r="O523" i="1"/>
  <c r="P523" i="1"/>
  <c r="Q523" i="1"/>
  <c r="R523" i="1"/>
  <c r="S523" i="1"/>
  <c r="AD523" i="1"/>
  <c r="T524" i="1"/>
  <c r="AC524" i="1"/>
  <c r="AD524" i="1"/>
  <c r="AE524" i="1" s="1"/>
  <c r="T525" i="1"/>
  <c r="AD525" i="1"/>
  <c r="O529" i="1"/>
  <c r="P529" i="1"/>
  <c r="Q529" i="1"/>
  <c r="R529" i="1"/>
  <c r="S529" i="1"/>
  <c r="AC529" i="1"/>
  <c r="AD529" i="1"/>
  <c r="O530" i="1"/>
  <c r="P530" i="1"/>
  <c r="Q530" i="1"/>
  <c r="R530" i="1"/>
  <c r="S530" i="1"/>
  <c r="AC530" i="1"/>
  <c r="AD530" i="1"/>
  <c r="AE530" i="1" s="1"/>
  <c r="O531" i="1"/>
  <c r="P531" i="1"/>
  <c r="Q531" i="1"/>
  <c r="R531" i="1"/>
  <c r="S531" i="1"/>
  <c r="AC531" i="1"/>
  <c r="T532" i="1"/>
  <c r="AD532" i="1"/>
  <c r="T533" i="1"/>
  <c r="AD533" i="1"/>
  <c r="T535" i="1"/>
  <c r="AD535" i="1"/>
  <c r="O536" i="1"/>
  <c r="P536" i="1"/>
  <c r="Q536" i="1"/>
  <c r="R536" i="1"/>
  <c r="S536" i="1"/>
  <c r="T536" i="1"/>
  <c r="AC536" i="1"/>
  <c r="AD536" i="1"/>
  <c r="O537" i="1"/>
  <c r="P537" i="1"/>
  <c r="Q537" i="1"/>
  <c r="R537" i="1"/>
  <c r="S537" i="1"/>
  <c r="T537" i="1"/>
  <c r="U537" i="1" s="1"/>
  <c r="AC537" i="1"/>
  <c r="AD537" i="1"/>
  <c r="AE537" i="1" s="1"/>
  <c r="O538" i="1"/>
  <c r="P538" i="1"/>
  <c r="Q538" i="1"/>
  <c r="R538" i="1"/>
  <c r="S538" i="1"/>
  <c r="AC538" i="1"/>
  <c r="AD538" i="1"/>
  <c r="O539" i="1"/>
  <c r="P539" i="1"/>
  <c r="Q539" i="1"/>
  <c r="R539" i="1"/>
  <c r="S539" i="1"/>
  <c r="T539" i="1"/>
  <c r="AC539" i="1"/>
  <c r="AD539" i="1"/>
  <c r="S540" i="1"/>
  <c r="T540" i="1"/>
  <c r="U540" i="1" s="1"/>
  <c r="AC540" i="1"/>
  <c r="AD540" i="1"/>
  <c r="T543" i="1"/>
  <c r="AD543" i="1"/>
  <c r="O544" i="1"/>
  <c r="P544" i="1"/>
  <c r="Q544" i="1"/>
  <c r="R544" i="1"/>
  <c r="S544" i="1"/>
  <c r="AC544" i="1"/>
  <c r="O545" i="1"/>
  <c r="P545" i="1"/>
  <c r="Q545" i="1"/>
  <c r="R545" i="1"/>
  <c r="S545" i="1"/>
  <c r="AC545" i="1"/>
  <c r="O546" i="1"/>
  <c r="P546" i="1"/>
  <c r="Q546" i="1"/>
  <c r="R546" i="1"/>
  <c r="S546" i="1"/>
  <c r="AC546" i="1"/>
  <c r="AD546" i="1"/>
  <c r="O547" i="1"/>
  <c r="P547" i="1"/>
  <c r="Q547" i="1"/>
  <c r="R547" i="1"/>
  <c r="S547" i="1"/>
  <c r="T547" i="1"/>
  <c r="U547" i="1" s="1"/>
  <c r="AC547" i="1"/>
  <c r="AD547" i="1"/>
  <c r="AE547" i="1" s="1"/>
  <c r="M556" i="1"/>
  <c r="W556" i="1"/>
  <c r="AG556" i="1"/>
  <c r="O557" i="1"/>
  <c r="P557" i="1"/>
  <c r="Q557" i="1"/>
  <c r="R557" i="1"/>
  <c r="S557" i="1"/>
  <c r="T557" i="1"/>
  <c r="AC557" i="1"/>
  <c r="AD557" i="1"/>
  <c r="O558" i="1"/>
  <c r="P558" i="1"/>
  <c r="Q558" i="1"/>
  <c r="R558" i="1"/>
  <c r="S558" i="1"/>
  <c r="AC558" i="1"/>
  <c r="AD558" i="1"/>
  <c r="AE558" i="1" s="1"/>
  <c r="O559" i="1"/>
  <c r="P559" i="1"/>
  <c r="Q559" i="1"/>
  <c r="R559" i="1"/>
  <c r="S559" i="1"/>
  <c r="T559" i="1"/>
  <c r="U559" i="1" s="1"/>
  <c r="AC559" i="1"/>
  <c r="AD559" i="1"/>
  <c r="AE559" i="1" s="1"/>
  <c r="O560" i="1"/>
  <c r="P560" i="1"/>
  <c r="Q560" i="1"/>
  <c r="R560" i="1"/>
  <c r="S560" i="1"/>
  <c r="AC560" i="1"/>
  <c r="AD560" i="1"/>
  <c r="AD561" i="1"/>
  <c r="O565" i="1"/>
  <c r="P565" i="1"/>
  <c r="Q565" i="1"/>
  <c r="R565" i="1"/>
  <c r="S565" i="1"/>
  <c r="AC565" i="1"/>
  <c r="O566" i="1"/>
  <c r="P566" i="1"/>
  <c r="Q566" i="1"/>
  <c r="R566" i="1"/>
  <c r="S566" i="1"/>
  <c r="T566" i="1" s="1"/>
  <c r="AC566" i="1"/>
  <c r="O567" i="1"/>
  <c r="P567" i="1"/>
  <c r="Q567" i="1"/>
  <c r="R567" i="1"/>
  <c r="S567" i="1"/>
  <c r="AD567" i="1"/>
  <c r="T568" i="1"/>
  <c r="AC568" i="1"/>
  <c r="AD568" i="1"/>
  <c r="T569" i="1"/>
  <c r="AD569" i="1"/>
  <c r="O573" i="1"/>
  <c r="P573" i="1"/>
  <c r="Q573" i="1"/>
  <c r="R573" i="1"/>
  <c r="S573" i="1"/>
  <c r="AC573" i="1"/>
  <c r="AD573" i="1"/>
  <c r="O574" i="1"/>
  <c r="P574" i="1"/>
  <c r="Q574" i="1"/>
  <c r="R574" i="1"/>
  <c r="S574" i="1"/>
  <c r="AC574" i="1"/>
  <c r="AD574" i="1"/>
  <c r="O575" i="1"/>
  <c r="P575" i="1"/>
  <c r="Q575" i="1"/>
  <c r="R575" i="1"/>
  <c r="S575" i="1"/>
  <c r="AC575" i="1"/>
  <c r="T576" i="1"/>
  <c r="AD576" i="1"/>
  <c r="T577" i="1"/>
  <c r="AD577" i="1"/>
  <c r="T579" i="1"/>
  <c r="AD579" i="1"/>
  <c r="O580" i="1"/>
  <c r="P580" i="1"/>
  <c r="Q580" i="1"/>
  <c r="R580" i="1"/>
  <c r="S580" i="1"/>
  <c r="T580" i="1"/>
  <c r="AC580" i="1"/>
  <c r="AD580" i="1"/>
  <c r="O581" i="1"/>
  <c r="P581" i="1"/>
  <c r="Q581" i="1"/>
  <c r="R581" i="1"/>
  <c r="S581" i="1"/>
  <c r="T581" i="1"/>
  <c r="AC581" i="1"/>
  <c r="AD581" i="1"/>
  <c r="O582" i="1"/>
  <c r="P582" i="1"/>
  <c r="Q582" i="1"/>
  <c r="R582" i="1"/>
  <c r="S582" i="1"/>
  <c r="AC582" i="1"/>
  <c r="AD582" i="1"/>
  <c r="AE582" i="1" s="1"/>
  <c r="O583" i="1"/>
  <c r="P583" i="1"/>
  <c r="Q583" i="1"/>
  <c r="R583" i="1"/>
  <c r="S583" i="1"/>
  <c r="T583" i="1"/>
  <c r="AC583" i="1"/>
  <c r="AD583" i="1"/>
  <c r="S584" i="1"/>
  <c r="T584" i="1"/>
  <c r="AC584" i="1"/>
  <c r="AD584" i="1"/>
  <c r="T587" i="1"/>
  <c r="AD587" i="1"/>
  <c r="O588" i="1"/>
  <c r="P588" i="1"/>
  <c r="Q588" i="1"/>
  <c r="R588" i="1"/>
  <c r="S588" i="1"/>
  <c r="AC588" i="1"/>
  <c r="O589" i="1"/>
  <c r="P589" i="1"/>
  <c r="Q589" i="1"/>
  <c r="R589" i="1"/>
  <c r="S589" i="1"/>
  <c r="AC589" i="1"/>
  <c r="O590" i="1"/>
  <c r="P590" i="1"/>
  <c r="Q590" i="1"/>
  <c r="R590" i="1"/>
  <c r="S590" i="1"/>
  <c r="AC590" i="1"/>
  <c r="AD590" i="1"/>
  <c r="O591" i="1"/>
  <c r="P591" i="1"/>
  <c r="Q591" i="1"/>
  <c r="R591" i="1"/>
  <c r="S591" i="1"/>
  <c r="T591" i="1"/>
  <c r="U591" i="1" s="1"/>
  <c r="AC591" i="1"/>
  <c r="AD591" i="1"/>
  <c r="AE591" i="1" s="1"/>
  <c r="M601" i="1"/>
  <c r="W601" i="1"/>
  <c r="AG601" i="1"/>
  <c r="O602" i="1"/>
  <c r="P602" i="1"/>
  <c r="Q602" i="1"/>
  <c r="R602" i="1"/>
  <c r="S602" i="1"/>
  <c r="T602" i="1"/>
  <c r="AC602" i="1"/>
  <c r="AD602" i="1"/>
  <c r="O603" i="1"/>
  <c r="P603" i="1"/>
  <c r="Q603" i="1"/>
  <c r="R603" i="1"/>
  <c r="S603" i="1"/>
  <c r="AC603" i="1"/>
  <c r="AD603" i="1"/>
  <c r="AE603" i="1" s="1"/>
  <c r="O604" i="1"/>
  <c r="P604" i="1"/>
  <c r="Q604" i="1"/>
  <c r="R604" i="1"/>
  <c r="S604" i="1"/>
  <c r="T604" i="1"/>
  <c r="U604" i="1" s="1"/>
  <c r="AC604" i="1"/>
  <c r="AD604" i="1"/>
  <c r="O605" i="1"/>
  <c r="P605" i="1"/>
  <c r="Q605" i="1"/>
  <c r="R605" i="1"/>
  <c r="S605" i="1"/>
  <c r="AC605" i="1"/>
  <c r="AD605" i="1"/>
  <c r="AD606" i="1"/>
  <c r="O610" i="1"/>
  <c r="P610" i="1"/>
  <c r="Q610" i="1"/>
  <c r="R610" i="1"/>
  <c r="S610" i="1"/>
  <c r="AC610" i="1"/>
  <c r="O611" i="1"/>
  <c r="P611" i="1"/>
  <c r="Q611" i="1"/>
  <c r="R611" i="1"/>
  <c r="S611" i="1"/>
  <c r="AC611" i="1"/>
  <c r="O612" i="1"/>
  <c r="P612" i="1"/>
  <c r="Q612" i="1"/>
  <c r="R612" i="1"/>
  <c r="S612" i="1"/>
  <c r="AD612" i="1"/>
  <c r="AE612" i="1" s="1"/>
  <c r="T613" i="1"/>
  <c r="AC613" i="1"/>
  <c r="AD613" i="1"/>
  <c r="T614" i="1"/>
  <c r="AD614" i="1"/>
  <c r="O618" i="1"/>
  <c r="P618" i="1"/>
  <c r="Q618" i="1"/>
  <c r="R618" i="1"/>
  <c r="S618" i="1"/>
  <c r="AC618" i="1"/>
  <c r="AD618" i="1"/>
  <c r="AE618" i="1" s="1"/>
  <c r="O619" i="1"/>
  <c r="P619" i="1"/>
  <c r="Q619" i="1"/>
  <c r="R619" i="1"/>
  <c r="S619" i="1"/>
  <c r="AC619" i="1"/>
  <c r="AD619" i="1"/>
  <c r="O620" i="1"/>
  <c r="P620" i="1"/>
  <c r="Q620" i="1"/>
  <c r="R620" i="1"/>
  <c r="S620" i="1"/>
  <c r="AC620" i="1"/>
  <c r="AI620" i="1"/>
  <c r="AJ620" i="1"/>
  <c r="AK620" i="1"/>
  <c r="AL620" i="1"/>
  <c r="T621" i="1"/>
  <c r="AD621" i="1"/>
  <c r="T622" i="1"/>
  <c r="AD622" i="1"/>
  <c r="T624" i="1"/>
  <c r="AD624" i="1"/>
  <c r="O625" i="1"/>
  <c r="P625" i="1"/>
  <c r="Q625" i="1"/>
  <c r="R625" i="1"/>
  <c r="S625" i="1"/>
  <c r="T625" i="1"/>
  <c r="AC625" i="1"/>
  <c r="AD625" i="1"/>
  <c r="AE625" i="1" s="1"/>
  <c r="O626" i="1"/>
  <c r="P626" i="1"/>
  <c r="Q626" i="1"/>
  <c r="R626" i="1"/>
  <c r="S626" i="1"/>
  <c r="T626" i="1"/>
  <c r="AC626" i="1"/>
  <c r="AD626" i="1"/>
  <c r="O627" i="1"/>
  <c r="P627" i="1"/>
  <c r="Q627" i="1"/>
  <c r="R627" i="1"/>
  <c r="S627" i="1"/>
  <c r="AC627" i="1"/>
  <c r="AD627" i="1"/>
  <c r="O628" i="1"/>
  <c r="P628" i="1"/>
  <c r="Q628" i="1"/>
  <c r="R628" i="1"/>
  <c r="S628" i="1"/>
  <c r="T628" i="1"/>
  <c r="AC628" i="1"/>
  <c r="AD628" i="1"/>
  <c r="AE628" i="1" s="1"/>
  <c r="S629" i="1"/>
  <c r="T629" i="1"/>
  <c r="AC629" i="1"/>
  <c r="AD629" i="1"/>
  <c r="T632" i="1"/>
  <c r="AD632" i="1"/>
  <c r="O633" i="1"/>
  <c r="P633" i="1"/>
  <c r="Q633" i="1"/>
  <c r="R633" i="1"/>
  <c r="S633" i="1"/>
  <c r="AC633" i="1"/>
  <c r="O634" i="1"/>
  <c r="P634" i="1"/>
  <c r="Q634" i="1"/>
  <c r="R634" i="1"/>
  <c r="S634" i="1"/>
  <c r="AC634" i="1"/>
  <c r="O635" i="1"/>
  <c r="P635" i="1"/>
  <c r="Q635" i="1"/>
  <c r="R635" i="1"/>
  <c r="S635" i="1"/>
  <c r="AC635" i="1"/>
  <c r="AD635" i="1"/>
  <c r="O636" i="1"/>
  <c r="P636" i="1"/>
  <c r="Q636" i="1"/>
  <c r="R636" i="1"/>
  <c r="S636" i="1"/>
  <c r="T636" i="1"/>
  <c r="AC636" i="1"/>
  <c r="AD636" i="1"/>
  <c r="M642" i="1"/>
  <c r="W642" i="1"/>
  <c r="AG642" i="1"/>
  <c r="O643" i="1"/>
  <c r="P643" i="1"/>
  <c r="Q643" i="1"/>
  <c r="R643" i="1"/>
  <c r="S643" i="1"/>
  <c r="T643" i="1"/>
  <c r="AC643" i="1"/>
  <c r="AD643" i="1"/>
  <c r="O644" i="1"/>
  <c r="P644" i="1"/>
  <c r="Q644" i="1"/>
  <c r="R644" i="1"/>
  <c r="S644" i="1"/>
  <c r="AC644" i="1"/>
  <c r="AD644" i="1"/>
  <c r="O645" i="1"/>
  <c r="P645" i="1"/>
  <c r="Q645" i="1"/>
  <c r="R645" i="1"/>
  <c r="S645" i="1"/>
  <c r="T645" i="1"/>
  <c r="AC645" i="1"/>
  <c r="AD645" i="1"/>
  <c r="O646" i="1"/>
  <c r="P646" i="1"/>
  <c r="Q646" i="1"/>
  <c r="R646" i="1"/>
  <c r="S646" i="1"/>
  <c r="T646" i="1"/>
  <c r="AC646" i="1"/>
  <c r="AD646" i="1"/>
  <c r="AD647" i="1"/>
  <c r="O651" i="1"/>
  <c r="P651" i="1"/>
  <c r="Q651" i="1"/>
  <c r="R651" i="1"/>
  <c r="S651" i="1"/>
  <c r="AC651" i="1"/>
  <c r="O652" i="1"/>
  <c r="P652" i="1"/>
  <c r="Q652" i="1"/>
  <c r="R652" i="1"/>
  <c r="S652" i="1"/>
  <c r="AC652" i="1"/>
  <c r="O653" i="1"/>
  <c r="P653" i="1"/>
  <c r="Q653" i="1"/>
  <c r="R653" i="1"/>
  <c r="S653" i="1"/>
  <c r="AD653" i="1"/>
  <c r="T654" i="1"/>
  <c r="AC654" i="1"/>
  <c r="AD654" i="1"/>
  <c r="T655" i="1"/>
  <c r="AD655" i="1"/>
  <c r="O659" i="1"/>
  <c r="P659" i="1"/>
  <c r="Q659" i="1"/>
  <c r="R659" i="1"/>
  <c r="S659" i="1"/>
  <c r="AC659" i="1"/>
  <c r="AD659" i="1"/>
  <c r="O660" i="1"/>
  <c r="P660" i="1"/>
  <c r="Q660" i="1"/>
  <c r="R660" i="1"/>
  <c r="S660" i="1"/>
  <c r="AC660" i="1"/>
  <c r="AD660" i="1"/>
  <c r="O661" i="1"/>
  <c r="P661" i="1"/>
  <c r="Q661" i="1"/>
  <c r="R661" i="1"/>
  <c r="S661" i="1"/>
  <c r="AC661" i="1"/>
  <c r="T662" i="1"/>
  <c r="AD662" i="1"/>
  <c r="T663" i="1"/>
  <c r="AD663" i="1"/>
  <c r="T665" i="1"/>
  <c r="AD665" i="1"/>
  <c r="O666" i="1"/>
  <c r="P666" i="1"/>
  <c r="Q666" i="1"/>
  <c r="R666" i="1"/>
  <c r="S666" i="1"/>
  <c r="T666" i="1"/>
  <c r="AC666" i="1"/>
  <c r="AD666" i="1"/>
  <c r="O667" i="1"/>
  <c r="P667" i="1"/>
  <c r="Q667" i="1"/>
  <c r="R667" i="1"/>
  <c r="S667" i="1"/>
  <c r="T667" i="1"/>
  <c r="AC667" i="1"/>
  <c r="AD667" i="1"/>
  <c r="O668" i="1"/>
  <c r="P668" i="1"/>
  <c r="Q668" i="1"/>
  <c r="R668" i="1"/>
  <c r="S668" i="1"/>
  <c r="AC668" i="1"/>
  <c r="AD668" i="1"/>
  <c r="O669" i="1"/>
  <c r="P669" i="1"/>
  <c r="Q669" i="1"/>
  <c r="R669" i="1"/>
  <c r="S669" i="1"/>
  <c r="T669" i="1"/>
  <c r="AC669" i="1"/>
  <c r="AD669" i="1"/>
  <c r="S670" i="1"/>
  <c r="T670" i="1"/>
  <c r="AC670" i="1"/>
  <c r="AD670" i="1"/>
  <c r="T673" i="1"/>
  <c r="AD673" i="1"/>
  <c r="O674" i="1"/>
  <c r="P674" i="1"/>
  <c r="Q674" i="1"/>
  <c r="R674" i="1"/>
  <c r="S674" i="1"/>
  <c r="AC674" i="1"/>
  <c r="O675" i="1"/>
  <c r="P675" i="1"/>
  <c r="Q675" i="1"/>
  <c r="R675" i="1"/>
  <c r="S675" i="1"/>
  <c r="AC675" i="1"/>
  <c r="O676" i="1"/>
  <c r="P676" i="1"/>
  <c r="Q676" i="1"/>
  <c r="R676" i="1"/>
  <c r="S676" i="1"/>
  <c r="AC676" i="1"/>
  <c r="AD676" i="1"/>
  <c r="O677" i="1"/>
  <c r="P677" i="1"/>
  <c r="Q677" i="1"/>
  <c r="R677" i="1"/>
  <c r="S677" i="1"/>
  <c r="T677" i="1"/>
  <c r="AC677" i="1"/>
  <c r="AD677" i="1"/>
  <c r="M693" i="1"/>
  <c r="W693" i="1"/>
  <c r="AG693" i="1"/>
  <c r="O694" i="1"/>
  <c r="P694" i="1"/>
  <c r="Q694" i="1"/>
  <c r="R694" i="1"/>
  <c r="S694" i="1"/>
  <c r="AC694" i="1"/>
  <c r="O695" i="1"/>
  <c r="P695" i="1"/>
  <c r="Q695" i="1"/>
  <c r="R695" i="1"/>
  <c r="S695" i="1"/>
  <c r="AC695" i="1"/>
  <c r="O696" i="1"/>
  <c r="P696" i="1"/>
  <c r="Q696" i="1"/>
  <c r="R696" i="1"/>
  <c r="S696" i="1"/>
  <c r="AC696" i="1"/>
  <c r="O697" i="1"/>
  <c r="P697" i="1"/>
  <c r="Q697" i="1"/>
  <c r="R697" i="1"/>
  <c r="S698" i="1"/>
  <c r="AC698" i="1"/>
  <c r="O699" i="1"/>
  <c r="P699" i="1"/>
  <c r="Q699" i="1"/>
  <c r="R699" i="1"/>
  <c r="S699" i="1"/>
  <c r="AC699" i="1"/>
  <c r="O700" i="1"/>
  <c r="P700" i="1"/>
  <c r="Q700" i="1"/>
  <c r="R700" i="1"/>
  <c r="S701" i="1"/>
  <c r="AC701" i="1"/>
  <c r="O702" i="1"/>
  <c r="P702" i="1"/>
  <c r="Q702" i="1"/>
  <c r="R702" i="1"/>
  <c r="S702" i="1"/>
  <c r="AC702" i="1"/>
  <c r="O703" i="1"/>
  <c r="P703" i="1"/>
  <c r="Q703" i="1"/>
  <c r="R703" i="1"/>
  <c r="O704" i="1"/>
  <c r="P704" i="1"/>
  <c r="Q704" i="1"/>
  <c r="R704" i="1"/>
  <c r="S704" i="1"/>
  <c r="AC704" i="1"/>
  <c r="O705" i="1"/>
  <c r="P705" i="1"/>
  <c r="Q705" i="1"/>
  <c r="R705" i="1"/>
  <c r="S705" i="1"/>
  <c r="AC705" i="1"/>
  <c r="O708" i="1"/>
  <c r="P708" i="1"/>
  <c r="Q708" i="1"/>
  <c r="R708" i="1"/>
  <c r="S708" i="1"/>
  <c r="T708" i="1"/>
  <c r="Y708" i="1" s="1"/>
  <c r="AC708" i="1"/>
  <c r="AD708" i="1"/>
  <c r="AI708" i="1" s="1"/>
  <c r="O709" i="1"/>
  <c r="P709" i="1"/>
  <c r="Q709" i="1"/>
  <c r="R709" i="1"/>
  <c r="T709" i="1"/>
  <c r="Y709" i="1" s="1"/>
  <c r="AD709" i="1"/>
  <c r="AI709" i="1" s="1"/>
  <c r="O710" i="1"/>
  <c r="P710" i="1"/>
  <c r="Q710" i="1"/>
  <c r="R710" i="1"/>
  <c r="S710" i="1"/>
  <c r="T710" i="1"/>
  <c r="Z710" i="1" s="1"/>
  <c r="AC710" i="1"/>
  <c r="AD710" i="1"/>
  <c r="AL710" i="1" s="1"/>
  <c r="F475" i="1"/>
  <c r="F476" i="1" s="1"/>
  <c r="E475" i="1"/>
  <c r="E476" i="1" s="1"/>
  <c r="D475" i="1"/>
  <c r="D476" i="1" s="1"/>
  <c r="C471" i="1"/>
  <c r="E429" i="1"/>
  <c r="D429" i="1"/>
  <c r="C429" i="1"/>
  <c r="E428" i="1"/>
  <c r="D428" i="1"/>
  <c r="C428" i="1"/>
  <c r="E427" i="1"/>
  <c r="D427" i="1"/>
  <c r="C427" i="1"/>
  <c r="E426" i="1"/>
  <c r="D426" i="1"/>
  <c r="C426" i="1"/>
  <c r="E425" i="1"/>
  <c r="D425" i="1"/>
  <c r="C425" i="1"/>
  <c r="E424" i="1"/>
  <c r="D424" i="1"/>
  <c r="C424" i="1"/>
  <c r="E423" i="1"/>
  <c r="D423" i="1"/>
  <c r="C423" i="1"/>
  <c r="E422" i="1"/>
  <c r="D422" i="1"/>
  <c r="C422" i="1"/>
  <c r="E421" i="1"/>
  <c r="D421" i="1"/>
  <c r="C421" i="1"/>
  <c r="E420" i="1"/>
  <c r="D420" i="1"/>
  <c r="C420" i="1"/>
  <c r="E419" i="1"/>
  <c r="D419" i="1"/>
  <c r="C419" i="1"/>
  <c r="E418" i="1"/>
  <c r="D418" i="1"/>
  <c r="C418" i="1"/>
  <c r="E417" i="1"/>
  <c r="D417" i="1"/>
  <c r="C417" i="1"/>
  <c r="E416" i="1"/>
  <c r="D416" i="1"/>
  <c r="C416" i="1"/>
  <c r="E415" i="1"/>
  <c r="D415" i="1"/>
  <c r="C415" i="1"/>
  <c r="E414" i="1"/>
  <c r="D414" i="1"/>
  <c r="C414" i="1"/>
  <c r="E413" i="1"/>
  <c r="D413" i="1"/>
  <c r="C413" i="1"/>
  <c r="E412" i="1"/>
  <c r="D412" i="1"/>
  <c r="C412" i="1"/>
  <c r="E411" i="1"/>
  <c r="D411" i="1"/>
  <c r="C411" i="1"/>
  <c r="E410" i="1"/>
  <c r="D410" i="1"/>
  <c r="C410" i="1"/>
  <c r="A408" i="1"/>
  <c r="N22" i="1" s="1"/>
  <c r="D406" i="1"/>
  <c r="F210" i="1"/>
  <c r="E210" i="1"/>
  <c r="D210" i="1"/>
  <c r="G209" i="1"/>
  <c r="H209" i="1" s="1"/>
  <c r="F209" i="1"/>
  <c r="E209" i="1"/>
  <c r="D209" i="1"/>
  <c r="G208" i="1"/>
  <c r="H208" i="1" s="1"/>
  <c r="F208" i="1"/>
  <c r="E208" i="1"/>
  <c r="D208" i="1"/>
  <c r="G207" i="1"/>
  <c r="H207" i="1" s="1"/>
  <c r="F207" i="1"/>
  <c r="E207" i="1"/>
  <c r="D207" i="1"/>
  <c r="G206" i="1"/>
  <c r="H206" i="1" s="1"/>
  <c r="F206" i="1"/>
  <c r="E206" i="1"/>
  <c r="D206" i="1"/>
  <c r="G205" i="1"/>
  <c r="H205" i="1" s="1"/>
  <c r="F205" i="1"/>
  <c r="E205" i="1"/>
  <c r="D205" i="1"/>
  <c r="G204" i="1"/>
  <c r="H204" i="1" s="1"/>
  <c r="F204" i="1"/>
  <c r="E204" i="1"/>
  <c r="D204" i="1"/>
  <c r="G203" i="1"/>
  <c r="H203" i="1" s="1"/>
  <c r="F203" i="1"/>
  <c r="E203" i="1"/>
  <c r="D203" i="1"/>
  <c r="G202" i="1"/>
  <c r="H202" i="1" s="1"/>
  <c r="F202" i="1"/>
  <c r="E202" i="1"/>
  <c r="D202" i="1"/>
  <c r="G201" i="1"/>
  <c r="H201" i="1" s="1"/>
  <c r="F201" i="1"/>
  <c r="E201" i="1"/>
  <c r="D201" i="1"/>
  <c r="G200" i="1"/>
  <c r="H200" i="1" s="1"/>
  <c r="F200" i="1"/>
  <c r="E200" i="1"/>
  <c r="D200" i="1"/>
  <c r="G199" i="1"/>
  <c r="H199" i="1" s="1"/>
  <c r="F199" i="1"/>
  <c r="E199" i="1"/>
  <c r="D199" i="1"/>
  <c r="G198" i="1"/>
  <c r="H198" i="1" s="1"/>
  <c r="F198" i="1"/>
  <c r="E198" i="1"/>
  <c r="D198" i="1"/>
  <c r="G197" i="1"/>
  <c r="H197" i="1" s="1"/>
  <c r="F197" i="1"/>
  <c r="E197" i="1"/>
  <c r="D197" i="1"/>
  <c r="G196" i="1"/>
  <c r="H196" i="1" s="1"/>
  <c r="F196" i="1"/>
  <c r="E196" i="1"/>
  <c r="D196" i="1"/>
  <c r="G195" i="1"/>
  <c r="H195" i="1" s="1"/>
  <c r="F195" i="1"/>
  <c r="E195" i="1"/>
  <c r="D195" i="1"/>
  <c r="E190" i="1"/>
  <c r="E161" i="1"/>
  <c r="D161" i="1"/>
  <c r="C161" i="1"/>
  <c r="B161" i="1"/>
  <c r="F122" i="1"/>
  <c r="E122" i="1"/>
  <c r="D122" i="1"/>
  <c r="G121" i="1"/>
  <c r="H121" i="1" s="1"/>
  <c r="F121" i="1"/>
  <c r="E121" i="1"/>
  <c r="D121" i="1"/>
  <c r="G120" i="1"/>
  <c r="H120" i="1" s="1"/>
  <c r="F120" i="1"/>
  <c r="E120" i="1"/>
  <c r="D120" i="1"/>
  <c r="G119" i="1"/>
  <c r="H119" i="1" s="1"/>
  <c r="F119" i="1"/>
  <c r="E119" i="1"/>
  <c r="D119" i="1"/>
  <c r="G118" i="1"/>
  <c r="H118" i="1" s="1"/>
  <c r="F118" i="1"/>
  <c r="E118" i="1"/>
  <c r="D118" i="1"/>
  <c r="G117" i="1"/>
  <c r="H117" i="1" s="1"/>
  <c r="F117" i="1"/>
  <c r="E117" i="1"/>
  <c r="D117" i="1"/>
  <c r="G116" i="1"/>
  <c r="H116" i="1" s="1"/>
  <c r="F116" i="1"/>
  <c r="E116" i="1"/>
  <c r="D116" i="1"/>
  <c r="G115" i="1"/>
  <c r="H115" i="1" s="1"/>
  <c r="F115" i="1"/>
  <c r="E115" i="1"/>
  <c r="D115" i="1"/>
  <c r="G114" i="1"/>
  <c r="H114" i="1" s="1"/>
  <c r="F114" i="1"/>
  <c r="E114" i="1"/>
  <c r="D114" i="1"/>
  <c r="G113" i="1"/>
  <c r="H113" i="1" s="1"/>
  <c r="F113" i="1"/>
  <c r="E113" i="1"/>
  <c r="D113" i="1"/>
  <c r="G112" i="1"/>
  <c r="H112" i="1" s="1"/>
  <c r="F112" i="1"/>
  <c r="E112" i="1"/>
  <c r="D112" i="1"/>
  <c r="G111" i="1"/>
  <c r="H111" i="1" s="1"/>
  <c r="F111" i="1"/>
  <c r="E111" i="1"/>
  <c r="D111" i="1"/>
  <c r="G110" i="1"/>
  <c r="H110" i="1" s="1"/>
  <c r="F110" i="1"/>
  <c r="E110" i="1"/>
  <c r="D110" i="1"/>
  <c r="G109" i="1"/>
  <c r="H109" i="1" s="1"/>
  <c r="F109" i="1"/>
  <c r="E109" i="1"/>
  <c r="D109" i="1"/>
  <c r="G108" i="1"/>
  <c r="H108" i="1" s="1"/>
  <c r="F108" i="1"/>
  <c r="E108" i="1"/>
  <c r="D108" i="1"/>
  <c r="G107" i="1"/>
  <c r="H107" i="1" s="1"/>
  <c r="E102" i="1"/>
  <c r="F93" i="1"/>
  <c r="E93" i="1"/>
  <c r="C93" i="1"/>
  <c r="D74" i="1"/>
  <c r="D71" i="1"/>
  <c r="D62" i="1"/>
  <c r="E51" i="1"/>
  <c r="O27" i="1"/>
  <c r="W24" i="1"/>
  <c r="W20" i="1"/>
  <c r="D20" i="1"/>
  <c r="O18" i="1"/>
  <c r="W15" i="1"/>
  <c r="O12" i="1"/>
  <c r="U12" i="1" s="1"/>
  <c r="N12" i="1"/>
  <c r="O11" i="1"/>
  <c r="U11" i="1" s="1"/>
  <c r="N11" i="1"/>
  <c r="AB10" i="1"/>
  <c r="AA10" i="1"/>
  <c r="Z10" i="1"/>
  <c r="Y10" i="1"/>
  <c r="O10" i="1"/>
  <c r="U10" i="1" s="1"/>
  <c r="N10" i="1"/>
  <c r="Q9" i="1"/>
  <c r="Q6" i="1"/>
  <c r="P6" i="1"/>
  <c r="O6" i="1"/>
  <c r="N6" i="1"/>
  <c r="Q5" i="1"/>
  <c r="P5" i="1"/>
  <c r="O5" i="1"/>
  <c r="N5" i="1"/>
  <c r="N13" i="1" l="1"/>
  <c r="N26" i="1"/>
  <c r="AJ670" i="1"/>
  <c r="AK670" i="1"/>
  <c r="AL670" i="1"/>
  <c r="AI670" i="1"/>
  <c r="AJ669" i="1"/>
  <c r="AK669" i="1"/>
  <c r="AE669" i="1"/>
  <c r="AL669" i="1"/>
  <c r="AI669" i="1"/>
  <c r="AK668" i="1"/>
  <c r="AE668" i="1"/>
  <c r="AL668" i="1"/>
  <c r="AI668" i="1"/>
  <c r="AJ668" i="1"/>
  <c r="N17" i="1"/>
  <c r="AI659" i="1"/>
  <c r="AJ659" i="1"/>
  <c r="AK659" i="1"/>
  <c r="AE659" i="1"/>
  <c r="AL659" i="1"/>
  <c r="AL664" i="1" s="1"/>
  <c r="AE667" i="1"/>
  <c r="AL667" i="1"/>
  <c r="AI667" i="1"/>
  <c r="AJ667" i="1"/>
  <c r="AK667" i="1"/>
  <c r="AE660" i="1"/>
  <c r="AL660" i="1"/>
  <c r="AI660" i="1"/>
  <c r="AJ660" i="1"/>
  <c r="AK660" i="1"/>
  <c r="AE666" i="1"/>
  <c r="AL666" i="1"/>
  <c r="AI666" i="1"/>
  <c r="AI672" i="1" s="1"/>
  <c r="AJ666" i="1"/>
  <c r="AJ672" i="1" s="1"/>
  <c r="AK666" i="1"/>
  <c r="P172" i="1"/>
  <c r="N28" i="1"/>
  <c r="O28" i="1"/>
  <c r="W28" i="1"/>
  <c r="AC281" i="1"/>
  <c r="AL653" i="1"/>
  <c r="AE653" i="1"/>
  <c r="AL590" i="1"/>
  <c r="AE590" i="1"/>
  <c r="AL568" i="1"/>
  <c r="AE568" i="1"/>
  <c r="AK538" i="1"/>
  <c r="AE538" i="1"/>
  <c r="AK486" i="1"/>
  <c r="AE486" i="1"/>
  <c r="AL461" i="1"/>
  <c r="AE461" i="1"/>
  <c r="AA408" i="1"/>
  <c r="U408" i="1"/>
  <c r="AA375" i="1"/>
  <c r="U375" i="1"/>
  <c r="AA288" i="1"/>
  <c r="U288" i="1"/>
  <c r="AK277" i="1"/>
  <c r="AE277" i="1"/>
  <c r="AB198" i="1"/>
  <c r="U198" i="1"/>
  <c r="AJ677" i="1"/>
  <c r="AE677" i="1"/>
  <c r="AI676" i="1"/>
  <c r="AE676" i="1"/>
  <c r="AI654" i="1"/>
  <c r="AE654" i="1"/>
  <c r="AA646" i="1"/>
  <c r="U646" i="1"/>
  <c r="AA645" i="1"/>
  <c r="U645" i="1"/>
  <c r="AI636" i="1"/>
  <c r="AE636" i="1"/>
  <c r="AJ635" i="1"/>
  <c r="AE635" i="1"/>
  <c r="AI626" i="1"/>
  <c r="AE626" i="1"/>
  <c r="AK619" i="1"/>
  <c r="AE619" i="1"/>
  <c r="AL613" i="1"/>
  <c r="AE613" i="1"/>
  <c r="AL602" i="1"/>
  <c r="AE602" i="1"/>
  <c r="AL584" i="1"/>
  <c r="AL583" i="1"/>
  <c r="AE583" i="1"/>
  <c r="Y536" i="1"/>
  <c r="U536" i="1"/>
  <c r="AI516" i="1"/>
  <c r="AA497" i="1"/>
  <c r="U497" i="1"/>
  <c r="AB496" i="1"/>
  <c r="U496" i="1"/>
  <c r="AI487" i="1"/>
  <c r="AE487" i="1"/>
  <c r="AL470" i="1"/>
  <c r="AE470" i="1"/>
  <c r="AJ454" i="1"/>
  <c r="AJ453" i="1"/>
  <c r="AE453" i="1"/>
  <c r="Y427" i="1"/>
  <c r="U427" i="1"/>
  <c r="Y410" i="1"/>
  <c r="U410" i="1"/>
  <c r="AK401" i="1"/>
  <c r="AE401" i="1"/>
  <c r="AA368" i="1"/>
  <c r="U368" i="1"/>
  <c r="AL358" i="1"/>
  <c r="AE358" i="1"/>
  <c r="AL323" i="1"/>
  <c r="AE323" i="1"/>
  <c r="AK322" i="1"/>
  <c r="AE322" i="1"/>
  <c r="AK286" i="1"/>
  <c r="AE286" i="1"/>
  <c r="AK280" i="1"/>
  <c r="AE280" i="1"/>
  <c r="AI279" i="1"/>
  <c r="AE279" i="1"/>
  <c r="AK263" i="1"/>
  <c r="AE263" i="1"/>
  <c r="AL243" i="1"/>
  <c r="AE243" i="1"/>
  <c r="AK168" i="1"/>
  <c r="AA670" i="1"/>
  <c r="U670" i="1"/>
  <c r="Y669" i="1"/>
  <c r="U669" i="1"/>
  <c r="AL581" i="1"/>
  <c r="AE581" i="1"/>
  <c r="AL574" i="1"/>
  <c r="AE574" i="1"/>
  <c r="AK557" i="1"/>
  <c r="AE557" i="1"/>
  <c r="AK539" i="1"/>
  <c r="AE539" i="1"/>
  <c r="AL515" i="1"/>
  <c r="AE515" i="1"/>
  <c r="AB504" i="1"/>
  <c r="U504" i="1"/>
  <c r="AB494" i="1"/>
  <c r="U494" i="1"/>
  <c r="AI460" i="1"/>
  <c r="AE460" i="1"/>
  <c r="AJ451" i="1"/>
  <c r="AE451" i="1"/>
  <c r="AI450" i="1"/>
  <c r="AE450" i="1"/>
  <c r="AI429" i="1"/>
  <c r="AE429" i="1"/>
  <c r="AK400" i="1"/>
  <c r="AE400" i="1"/>
  <c r="AL357" i="1"/>
  <c r="AE357" i="1"/>
  <c r="AL329" i="1"/>
  <c r="AE329" i="1"/>
  <c r="AJ285" i="1"/>
  <c r="AE285" i="1"/>
  <c r="AA233" i="1"/>
  <c r="U233" i="1"/>
  <c r="AJ643" i="1"/>
  <c r="AE643" i="1"/>
  <c r="AI629" i="1"/>
  <c r="AI627" i="1"/>
  <c r="AE627" i="1"/>
  <c r="AI604" i="1"/>
  <c r="AE604" i="1"/>
  <c r="AB581" i="1"/>
  <c r="U581" i="1"/>
  <c r="AB580" i="1"/>
  <c r="U580" i="1"/>
  <c r="Z566" i="1"/>
  <c r="Y557" i="1"/>
  <c r="U557" i="1"/>
  <c r="Y539" i="1"/>
  <c r="U539" i="1"/>
  <c r="AI529" i="1"/>
  <c r="AE529" i="1"/>
  <c r="AK523" i="1"/>
  <c r="AE523" i="1"/>
  <c r="Y515" i="1"/>
  <c r="U515" i="1"/>
  <c r="AJ493" i="1"/>
  <c r="AE493" i="1"/>
  <c r="AL472" i="1"/>
  <c r="AE472" i="1"/>
  <c r="Y461" i="1"/>
  <c r="U461" i="1"/>
  <c r="AL437" i="1"/>
  <c r="AE437" i="1"/>
  <c r="Y429" i="1"/>
  <c r="U429" i="1"/>
  <c r="AI417" i="1"/>
  <c r="AE417" i="1"/>
  <c r="AK408" i="1"/>
  <c r="AE408" i="1"/>
  <c r="AK407" i="1"/>
  <c r="AE407" i="1"/>
  <c r="AK375" i="1"/>
  <c r="AE375" i="1"/>
  <c r="AK374" i="1"/>
  <c r="AE374" i="1"/>
  <c r="AK365" i="1"/>
  <c r="AE365" i="1"/>
  <c r="AK364" i="1"/>
  <c r="AE364" i="1"/>
  <c r="AI350" i="1"/>
  <c r="AE350" i="1"/>
  <c r="AJ331" i="1"/>
  <c r="AE331" i="1"/>
  <c r="Y320" i="1"/>
  <c r="U320" i="1"/>
  <c r="AA300" i="1"/>
  <c r="U300" i="1"/>
  <c r="AI288" i="1"/>
  <c r="AE288" i="1"/>
  <c r="AJ264" i="1"/>
  <c r="AL233" i="1"/>
  <c r="AK232" i="1"/>
  <c r="AE232" i="1"/>
  <c r="AI215" i="1"/>
  <c r="AE215" i="1"/>
  <c r="AK198" i="1"/>
  <c r="AE198" i="1"/>
  <c r="AK197" i="1"/>
  <c r="AE197" i="1"/>
  <c r="AI160" i="1"/>
  <c r="AE160" i="1"/>
  <c r="AA643" i="1"/>
  <c r="U643" i="1"/>
  <c r="Y629" i="1"/>
  <c r="U629" i="1"/>
  <c r="Y628" i="1"/>
  <c r="U628" i="1"/>
  <c r="AL580" i="1"/>
  <c r="AE580" i="1"/>
  <c r="AK428" i="1"/>
  <c r="AE428" i="1"/>
  <c r="AK386" i="1"/>
  <c r="AE386" i="1"/>
  <c r="AI314" i="1"/>
  <c r="AE314" i="1"/>
  <c r="AK278" i="1"/>
  <c r="AE278" i="1"/>
  <c r="AL167" i="1"/>
  <c r="AE167" i="1"/>
  <c r="Y677" i="1"/>
  <c r="U677" i="1"/>
  <c r="AB667" i="1"/>
  <c r="U667" i="1"/>
  <c r="Z666" i="1"/>
  <c r="U666" i="1"/>
  <c r="AJ646" i="1"/>
  <c r="AJ645" i="1"/>
  <c r="AE645" i="1"/>
  <c r="AJ644" i="1"/>
  <c r="AE644" i="1"/>
  <c r="Z636" i="1"/>
  <c r="U636" i="1"/>
  <c r="AB626" i="1"/>
  <c r="U626" i="1"/>
  <c r="AA625" i="1"/>
  <c r="U625" i="1"/>
  <c r="AL605" i="1"/>
  <c r="Y602" i="1"/>
  <c r="U602" i="1"/>
  <c r="Y584" i="1"/>
  <c r="U584" i="1"/>
  <c r="Y583" i="1"/>
  <c r="U583" i="1"/>
  <c r="AL573" i="1"/>
  <c r="AE573" i="1"/>
  <c r="AK567" i="1"/>
  <c r="AE567" i="1"/>
  <c r="AI546" i="1"/>
  <c r="AE546" i="1"/>
  <c r="AK536" i="1"/>
  <c r="AE536" i="1"/>
  <c r="AL513" i="1"/>
  <c r="AE513" i="1"/>
  <c r="AJ497" i="1"/>
  <c r="AI496" i="1"/>
  <c r="AE496" i="1"/>
  <c r="AJ495" i="1"/>
  <c r="AE495" i="1"/>
  <c r="Y454" i="1"/>
  <c r="U454" i="1"/>
  <c r="Y453" i="1"/>
  <c r="U453" i="1"/>
  <c r="AJ438" i="1"/>
  <c r="AE438" i="1"/>
  <c r="AI427" i="1"/>
  <c r="AE427" i="1"/>
  <c r="AK411" i="1"/>
  <c r="AK410" i="1"/>
  <c r="AE410" i="1"/>
  <c r="AK409" i="1"/>
  <c r="AE409" i="1"/>
  <c r="AL368" i="1"/>
  <c r="AL367" i="1"/>
  <c r="AE367" i="1"/>
  <c r="AI366" i="1"/>
  <c r="AE366" i="1"/>
  <c r="AB323" i="1"/>
  <c r="U323" i="1"/>
  <c r="AK299" i="1"/>
  <c r="AE299" i="1"/>
  <c r="Y281" i="1"/>
  <c r="AD281" i="1" s="1"/>
  <c r="AL281" i="1" s="1"/>
  <c r="U281" i="1"/>
  <c r="Y280" i="1"/>
  <c r="U280" i="1"/>
  <c r="AI270" i="1"/>
  <c r="AE270" i="1"/>
  <c r="AA243" i="1"/>
  <c r="U243" i="1"/>
  <c r="AA230" i="1"/>
  <c r="U230" i="1"/>
  <c r="Z229" i="1"/>
  <c r="U229" i="1"/>
  <c r="AI216" i="1"/>
  <c r="AK189" i="1"/>
  <c r="AL177" i="1"/>
  <c r="AE177" i="1"/>
  <c r="O14" i="1"/>
  <c r="W19" i="1"/>
  <c r="O23" i="1"/>
  <c r="W30" i="1"/>
  <c r="T372" i="1"/>
  <c r="U372" i="1" s="1"/>
  <c r="O162" i="1"/>
  <c r="T162" i="1" s="1"/>
  <c r="O13" i="1"/>
  <c r="W14" i="1"/>
  <c r="N16" i="1"/>
  <c r="O17" i="1"/>
  <c r="W18" i="1"/>
  <c r="N21" i="1"/>
  <c r="O22" i="1"/>
  <c r="W23" i="1"/>
  <c r="N25" i="1"/>
  <c r="O26" i="1"/>
  <c r="W27" i="1"/>
  <c r="W13" i="1"/>
  <c r="O16" i="1"/>
  <c r="N19" i="1"/>
  <c r="N20" i="1"/>
  <c r="O21" i="1"/>
  <c r="W22" i="1"/>
  <c r="N24" i="1"/>
  <c r="O25" i="1"/>
  <c r="W26" i="1"/>
  <c r="N30" i="1"/>
  <c r="N15" i="1"/>
  <c r="W17" i="1"/>
  <c r="N14" i="1"/>
  <c r="O15" i="1"/>
  <c r="W16" i="1"/>
  <c r="N18" i="1"/>
  <c r="O19" i="1"/>
  <c r="O20" i="1"/>
  <c r="W21" i="1"/>
  <c r="N23" i="1"/>
  <c r="O24" i="1"/>
  <c r="W25" i="1"/>
  <c r="N27" i="1"/>
  <c r="O30" i="1"/>
  <c r="Q637" i="1"/>
  <c r="Q638" i="1" s="1"/>
  <c r="S657" i="1"/>
  <c r="Q678" i="1"/>
  <c r="Q679" i="1" s="1"/>
  <c r="S215" i="1"/>
  <c r="S616" i="1"/>
  <c r="AC311" i="1"/>
  <c r="Q658" i="1"/>
  <c r="R647" i="1"/>
  <c r="R648" i="1" s="1"/>
  <c r="O616" i="1"/>
  <c r="T616" i="1" s="1"/>
  <c r="AC572" i="1"/>
  <c r="S355" i="1"/>
  <c r="O301" i="1"/>
  <c r="T301" i="1" s="1"/>
  <c r="O528" i="1"/>
  <c r="Q485" i="1"/>
  <c r="S442" i="1"/>
  <c r="R345" i="1"/>
  <c r="R346" i="1" s="1"/>
  <c r="R333" i="1"/>
  <c r="R334" i="1" s="1"/>
  <c r="S324" i="1"/>
  <c r="T324" i="1" s="1"/>
  <c r="AC268" i="1"/>
  <c r="S221" i="1"/>
  <c r="O657" i="1"/>
  <c r="Q649" i="1"/>
  <c r="Q617" i="1"/>
  <c r="O548" i="1"/>
  <c r="O549" i="1" s="1"/>
  <c r="P517" i="1"/>
  <c r="P518" i="1" s="1"/>
  <c r="R474" i="1"/>
  <c r="R475" i="1" s="1"/>
  <c r="O256" i="1"/>
  <c r="T256" i="1" s="1"/>
  <c r="AC244" i="1"/>
  <c r="AD244" i="1" s="1"/>
  <c r="S213" i="1"/>
  <c r="AC172" i="1"/>
  <c r="AC394" i="1"/>
  <c r="AC480" i="1"/>
  <c r="AC567" i="1"/>
  <c r="AC437" i="1"/>
  <c r="AC523" i="1"/>
  <c r="P678" i="1"/>
  <c r="P679" i="1" s="1"/>
  <c r="AC658" i="1"/>
  <c r="P658" i="1"/>
  <c r="R657" i="1"/>
  <c r="AC649" i="1"/>
  <c r="P649" i="1"/>
  <c r="Q647" i="1"/>
  <c r="Q648" i="1" s="1"/>
  <c r="P637" i="1"/>
  <c r="P638" i="1" s="1"/>
  <c r="AC617" i="1"/>
  <c r="P617" i="1"/>
  <c r="R616" i="1"/>
  <c r="Q608" i="1"/>
  <c r="P592" i="1"/>
  <c r="P593" i="1" s="1"/>
  <c r="P572" i="1"/>
  <c r="Q561" i="1"/>
  <c r="Q562" i="1" s="1"/>
  <c r="Q527" i="1"/>
  <c r="S519" i="1"/>
  <c r="S484" i="1"/>
  <c r="O442" i="1"/>
  <c r="P431" i="1"/>
  <c r="P432" i="1" s="1"/>
  <c r="Q399" i="1"/>
  <c r="R388" i="1"/>
  <c r="R389" i="1" s="1"/>
  <c r="R376" i="1"/>
  <c r="R377" i="1" s="1"/>
  <c r="O355" i="1"/>
  <c r="O323" i="1"/>
  <c r="O325" i="1" s="1"/>
  <c r="P311" i="1"/>
  <c r="P289" i="1"/>
  <c r="P290" i="1" s="1"/>
  <c r="O280" i="1"/>
  <c r="O283" i="1" s="1"/>
  <c r="P268" i="1"/>
  <c r="O244" i="1"/>
  <c r="T244" i="1" s="1"/>
  <c r="O221" i="1"/>
  <c r="O215" i="1"/>
  <c r="O213" i="1"/>
  <c r="P162" i="1"/>
  <c r="O165" i="1"/>
  <c r="S165" i="1"/>
  <c r="O167" i="1"/>
  <c r="S167" i="1"/>
  <c r="Q172" i="1"/>
  <c r="O175" i="1"/>
  <c r="S175" i="1"/>
  <c r="R199" i="1"/>
  <c r="R200" i="1" s="1"/>
  <c r="Q210" i="1"/>
  <c r="Q211" i="1" s="1"/>
  <c r="P213" i="1"/>
  <c r="AC213" i="1"/>
  <c r="P215" i="1"/>
  <c r="R220" i="1"/>
  <c r="P221" i="1"/>
  <c r="AC221" i="1"/>
  <c r="P244" i="1"/>
  <c r="P245" i="1" s="1"/>
  <c r="P256" i="1"/>
  <c r="P257" i="1" s="1"/>
  <c r="O258" i="1"/>
  <c r="S258" i="1"/>
  <c r="O263" i="1"/>
  <c r="O267" i="1" s="1"/>
  <c r="S263" i="1"/>
  <c r="Q268" i="1"/>
  <c r="O269" i="1"/>
  <c r="S269" i="1"/>
  <c r="P280" i="1"/>
  <c r="P283" i="1" s="1"/>
  <c r="Q289" i="1"/>
  <c r="Q290" i="1" s="1"/>
  <c r="P301" i="1"/>
  <c r="P302" i="1" s="1"/>
  <c r="O303" i="1"/>
  <c r="S303" i="1"/>
  <c r="O306" i="1"/>
  <c r="S306" i="1"/>
  <c r="Q311" i="1"/>
  <c r="O312" i="1"/>
  <c r="S312" i="1"/>
  <c r="P323" i="1"/>
  <c r="P325" i="1" s="1"/>
  <c r="AC324" i="1"/>
  <c r="O333" i="1"/>
  <c r="T333" i="1" s="1"/>
  <c r="AC333" i="1"/>
  <c r="AD333" i="1" s="1"/>
  <c r="O345" i="1"/>
  <c r="T345" i="1" s="1"/>
  <c r="R347" i="1"/>
  <c r="R350" i="1"/>
  <c r="P355" i="1"/>
  <c r="AC355" i="1"/>
  <c r="R356" i="1"/>
  <c r="O376" i="1"/>
  <c r="T376" i="1" s="1"/>
  <c r="AC376" i="1"/>
  <c r="AD376" i="1" s="1"/>
  <c r="O388" i="1"/>
  <c r="T388" i="1" s="1"/>
  <c r="R390" i="1"/>
  <c r="P398" i="1"/>
  <c r="AC398" i="1"/>
  <c r="R399" i="1"/>
  <c r="O419" i="1"/>
  <c r="T419" i="1" s="1"/>
  <c r="AC419" i="1"/>
  <c r="AD419" i="1" s="1"/>
  <c r="Q431" i="1"/>
  <c r="Q432" i="1" s="1"/>
  <c r="P433" i="1"/>
  <c r="AC433" i="1"/>
  <c r="R441" i="1"/>
  <c r="P442" i="1"/>
  <c r="AC442" i="1"/>
  <c r="Q462" i="1"/>
  <c r="Q463" i="1" s="1"/>
  <c r="O474" i="1"/>
  <c r="T474" i="1" s="1"/>
  <c r="R476" i="1"/>
  <c r="P484" i="1"/>
  <c r="AC484" i="1"/>
  <c r="R485" i="1"/>
  <c r="O505" i="1"/>
  <c r="T505" i="1" s="1"/>
  <c r="AC505" i="1"/>
  <c r="AD505" i="1" s="1"/>
  <c r="Q517" i="1"/>
  <c r="Q518" i="1" s="1"/>
  <c r="P519" i="1"/>
  <c r="AC519" i="1"/>
  <c r="R527" i="1"/>
  <c r="P528" i="1"/>
  <c r="AC528" i="1"/>
  <c r="P548" i="1"/>
  <c r="P549" i="1" s="1"/>
  <c r="R561" i="1"/>
  <c r="R562" i="1" s="1"/>
  <c r="Q563" i="1"/>
  <c r="O571" i="1"/>
  <c r="S571" i="1"/>
  <c r="Q572" i="1"/>
  <c r="Q592" i="1"/>
  <c r="Q593" i="1" s="1"/>
  <c r="O606" i="1"/>
  <c r="T606" i="1" s="1"/>
  <c r="R608" i="1"/>
  <c r="Q162" i="1"/>
  <c r="Q163" i="1" s="1"/>
  <c r="P165" i="1"/>
  <c r="AC165" i="1"/>
  <c r="P167" i="1"/>
  <c r="P171" i="1" s="1"/>
  <c r="R172" i="1"/>
  <c r="P175" i="1"/>
  <c r="AC175" i="1"/>
  <c r="O199" i="1"/>
  <c r="T199" i="1" s="1"/>
  <c r="R210" i="1"/>
  <c r="R211" i="1" s="1"/>
  <c r="Q213" i="1"/>
  <c r="Q215" i="1"/>
  <c r="Q219" i="1" s="1"/>
  <c r="O220" i="1"/>
  <c r="S220" i="1"/>
  <c r="Q221" i="1"/>
  <c r="Q244" i="1"/>
  <c r="Q245" i="1" s="1"/>
  <c r="Q256" i="1"/>
  <c r="Q257" i="1" s="1"/>
  <c r="P258" i="1"/>
  <c r="AC258" i="1"/>
  <c r="P263" i="1"/>
  <c r="P267" i="1" s="1"/>
  <c r="R268" i="1"/>
  <c r="P269" i="1"/>
  <c r="AC269" i="1"/>
  <c r="Q280" i="1"/>
  <c r="Q283" i="1" s="1"/>
  <c r="R289" i="1"/>
  <c r="R290" i="1" s="1"/>
  <c r="Q301" i="1"/>
  <c r="Q302" i="1" s="1"/>
  <c r="P303" i="1"/>
  <c r="AC303" i="1"/>
  <c r="P306" i="1"/>
  <c r="P310" i="1" s="1"/>
  <c r="R311" i="1"/>
  <c r="P312" i="1"/>
  <c r="AC312" i="1"/>
  <c r="Q323" i="1"/>
  <c r="Q325" i="1" s="1"/>
  <c r="P333" i="1"/>
  <c r="P334" i="1" s="1"/>
  <c r="P345" i="1"/>
  <c r="P346" i="1" s="1"/>
  <c r="O347" i="1"/>
  <c r="S347" i="1"/>
  <c r="O350" i="1"/>
  <c r="O354" i="1" s="1"/>
  <c r="S350" i="1"/>
  <c r="Q355" i="1"/>
  <c r="O356" i="1"/>
  <c r="S356" i="1"/>
  <c r="P376" i="1"/>
  <c r="P377" i="1" s="1"/>
  <c r="P388" i="1"/>
  <c r="P389" i="1" s="1"/>
  <c r="O390" i="1"/>
  <c r="S390" i="1"/>
  <c r="Q398" i="1"/>
  <c r="O399" i="1"/>
  <c r="S399" i="1"/>
  <c r="P419" i="1"/>
  <c r="P420" i="1" s="1"/>
  <c r="R431" i="1"/>
  <c r="R432" i="1" s="1"/>
  <c r="Q433" i="1"/>
  <c r="O441" i="1"/>
  <c r="S441" i="1"/>
  <c r="Q442" i="1"/>
  <c r="R462" i="1"/>
  <c r="R463" i="1" s="1"/>
  <c r="P474" i="1"/>
  <c r="P475" i="1" s="1"/>
  <c r="O476" i="1"/>
  <c r="S476" i="1"/>
  <c r="Q484" i="1"/>
  <c r="O485" i="1"/>
  <c r="S485" i="1"/>
  <c r="P505" i="1"/>
  <c r="R517" i="1"/>
  <c r="R518" i="1" s="1"/>
  <c r="Q519" i="1"/>
  <c r="O527" i="1"/>
  <c r="S527" i="1"/>
  <c r="Q528" i="1"/>
  <c r="Q548" i="1"/>
  <c r="Q549" i="1" s="1"/>
  <c r="O561" i="1"/>
  <c r="T561" i="1" s="1"/>
  <c r="R563" i="1"/>
  <c r="P571" i="1"/>
  <c r="AC571" i="1"/>
  <c r="R572" i="1"/>
  <c r="R592" i="1"/>
  <c r="R593" i="1" s="1"/>
  <c r="P606" i="1"/>
  <c r="P607" i="1" s="1"/>
  <c r="O608" i="1"/>
  <c r="S608" i="1"/>
  <c r="R162" i="1"/>
  <c r="Q165" i="1"/>
  <c r="Q167" i="1"/>
  <c r="Q171" i="1" s="1"/>
  <c r="O172" i="1"/>
  <c r="S172" i="1"/>
  <c r="Q175" i="1"/>
  <c r="P199" i="1"/>
  <c r="P200" i="1" s="1"/>
  <c r="AC199" i="1"/>
  <c r="AD199" i="1" s="1"/>
  <c r="O210" i="1"/>
  <c r="T210" i="1" s="1"/>
  <c r="R213" i="1"/>
  <c r="R215" i="1"/>
  <c r="R219" i="1" s="1"/>
  <c r="P220" i="1"/>
  <c r="AC220" i="1"/>
  <c r="R221" i="1"/>
  <c r="R244" i="1"/>
  <c r="R245" i="1" s="1"/>
  <c r="R256" i="1"/>
  <c r="R257" i="1" s="1"/>
  <c r="Q258" i="1"/>
  <c r="Q263" i="1"/>
  <c r="Q267" i="1" s="1"/>
  <c r="O268" i="1"/>
  <c r="S268" i="1"/>
  <c r="Q269" i="1"/>
  <c r="R280" i="1"/>
  <c r="R283" i="1" s="1"/>
  <c r="O289" i="1"/>
  <c r="T289" i="1" s="1"/>
  <c r="AC289" i="1"/>
  <c r="AD289" i="1" s="1"/>
  <c r="R301" i="1"/>
  <c r="R302" i="1" s="1"/>
  <c r="Q303" i="1"/>
  <c r="Q306" i="1"/>
  <c r="Q310" i="1" s="1"/>
  <c r="O311" i="1"/>
  <c r="S311" i="1"/>
  <c r="Q312" i="1"/>
  <c r="R323" i="1"/>
  <c r="R325" i="1" s="1"/>
  <c r="Q333" i="1"/>
  <c r="Q334" i="1" s="1"/>
  <c r="Q345" i="1"/>
  <c r="Q346" i="1" s="1"/>
  <c r="P347" i="1"/>
  <c r="AC347" i="1"/>
  <c r="P350" i="1"/>
  <c r="P354" i="1" s="1"/>
  <c r="R355" i="1"/>
  <c r="P356" i="1"/>
  <c r="AC356" i="1"/>
  <c r="Q376" i="1"/>
  <c r="Q377" i="1" s="1"/>
  <c r="Q388" i="1"/>
  <c r="Q389" i="1" s="1"/>
  <c r="P390" i="1"/>
  <c r="AC390" i="1"/>
  <c r="R398" i="1"/>
  <c r="P399" i="1"/>
  <c r="AC399" i="1"/>
  <c r="Q419" i="1"/>
  <c r="O431" i="1"/>
  <c r="T431" i="1" s="1"/>
  <c r="R433" i="1"/>
  <c r="P441" i="1"/>
  <c r="AC441" i="1"/>
  <c r="R442" i="1"/>
  <c r="O462" i="1"/>
  <c r="T462" i="1" s="1"/>
  <c r="AC462" i="1"/>
  <c r="AD462" i="1" s="1"/>
  <c r="Q474" i="1"/>
  <c r="Q475" i="1" s="1"/>
  <c r="P476" i="1"/>
  <c r="AC476" i="1"/>
  <c r="R484" i="1"/>
  <c r="P485" i="1"/>
  <c r="AC485" i="1"/>
  <c r="Q505" i="1"/>
  <c r="O517" i="1"/>
  <c r="T517" i="1" s="1"/>
  <c r="R519" i="1"/>
  <c r="P527" i="1"/>
  <c r="AC527" i="1"/>
  <c r="R528" i="1"/>
  <c r="R548" i="1"/>
  <c r="R549" i="1" s="1"/>
  <c r="P561" i="1"/>
  <c r="P562" i="1" s="1"/>
  <c r="O563" i="1"/>
  <c r="S563" i="1"/>
  <c r="Q571" i="1"/>
  <c r="O572" i="1"/>
  <c r="S572" i="1"/>
  <c r="O592" i="1"/>
  <c r="T592" i="1" s="1"/>
  <c r="AC592" i="1"/>
  <c r="AD592" i="1" s="1"/>
  <c r="Q606" i="1"/>
  <c r="P608" i="1"/>
  <c r="AC608" i="1"/>
  <c r="AB708" i="1"/>
  <c r="AC678" i="1"/>
  <c r="AD678" i="1" s="1"/>
  <c r="O678" i="1"/>
  <c r="T678" i="1" s="1"/>
  <c r="S658" i="1"/>
  <c r="O658" i="1"/>
  <c r="Q657" i="1"/>
  <c r="S649" i="1"/>
  <c r="O649" i="1"/>
  <c r="P647" i="1"/>
  <c r="P648" i="1" s="1"/>
  <c r="AC637" i="1"/>
  <c r="AD637" i="1" s="1"/>
  <c r="O637" i="1"/>
  <c r="T637" i="1" s="1"/>
  <c r="S617" i="1"/>
  <c r="O617" i="1"/>
  <c r="Q616" i="1"/>
  <c r="R571" i="1"/>
  <c r="AC563" i="1"/>
  <c r="O519" i="1"/>
  <c r="R505" i="1"/>
  <c r="R506" i="1" s="1"/>
  <c r="O484" i="1"/>
  <c r="T484" i="1" s="1"/>
  <c r="Q476" i="1"/>
  <c r="P462" i="1"/>
  <c r="P463" i="1" s="1"/>
  <c r="Q441" i="1"/>
  <c r="S433" i="1"/>
  <c r="S398" i="1"/>
  <c r="Q347" i="1"/>
  <c r="R303" i="1"/>
  <c r="R258" i="1"/>
  <c r="Q220" i="1"/>
  <c r="R165" i="1"/>
  <c r="R678" i="1"/>
  <c r="R679" i="1" s="1"/>
  <c r="R658" i="1"/>
  <c r="AC657" i="1"/>
  <c r="P657" i="1"/>
  <c r="AC653" i="1"/>
  <c r="R649" i="1"/>
  <c r="O647" i="1"/>
  <c r="T647" i="1" s="1"/>
  <c r="R637" i="1"/>
  <c r="R638" i="1" s="1"/>
  <c r="R617" i="1"/>
  <c r="AC616" i="1"/>
  <c r="P616" i="1"/>
  <c r="AC612" i="1"/>
  <c r="R606" i="1"/>
  <c r="R607" i="1" s="1"/>
  <c r="P563" i="1"/>
  <c r="AC548" i="1"/>
  <c r="AD548" i="1" s="1"/>
  <c r="S528" i="1"/>
  <c r="O433" i="1"/>
  <c r="R419" i="1"/>
  <c r="R420" i="1" s="1"/>
  <c r="O398" i="1"/>
  <c r="T398" i="1" s="1"/>
  <c r="Q390" i="1"/>
  <c r="Q356" i="1"/>
  <c r="Q350" i="1"/>
  <c r="Q354" i="1" s="1"/>
  <c r="R312" i="1"/>
  <c r="R306" i="1"/>
  <c r="R310" i="1" s="1"/>
  <c r="R269" i="1"/>
  <c r="R263" i="1"/>
  <c r="R267" i="1" s="1"/>
  <c r="P210" i="1"/>
  <c r="P211" i="1" s="1"/>
  <c r="Q199" i="1"/>
  <c r="Q200" i="1" s="1"/>
  <c r="R175" i="1"/>
  <c r="R167" i="1"/>
  <c r="R171" i="1" s="1"/>
  <c r="T620" i="1"/>
  <c r="R448" i="1"/>
  <c r="AK323" i="1"/>
  <c r="AA667" i="1"/>
  <c r="AL516" i="1"/>
  <c r="AI364" i="1"/>
  <c r="AJ322" i="1"/>
  <c r="AL277" i="1"/>
  <c r="AI277" i="1"/>
  <c r="O275" i="1"/>
  <c r="AK676" i="1"/>
  <c r="AA666" i="1"/>
  <c r="AB629" i="1"/>
  <c r="AJ619" i="1"/>
  <c r="T252" i="1"/>
  <c r="AA677" i="1"/>
  <c r="Y666" i="1"/>
  <c r="Q672" i="1"/>
  <c r="AA629" i="1"/>
  <c r="AI619" i="1"/>
  <c r="AA583" i="1"/>
  <c r="AB288" i="1"/>
  <c r="AA280" i="1"/>
  <c r="Q542" i="1"/>
  <c r="T197" i="1"/>
  <c r="T589" i="1"/>
  <c r="Q362" i="1"/>
  <c r="T253" i="1"/>
  <c r="P672" i="1"/>
  <c r="Q491" i="1"/>
  <c r="T231" i="1"/>
  <c r="T207" i="1"/>
  <c r="AL676" i="1"/>
  <c r="AB666" i="1"/>
  <c r="AA628" i="1"/>
  <c r="AB625" i="1"/>
  <c r="AL619" i="1"/>
  <c r="AB410" i="1"/>
  <c r="Z243" i="1"/>
  <c r="AI232" i="1"/>
  <c r="T588" i="1"/>
  <c r="Y645" i="1"/>
  <c r="AB628" i="1"/>
  <c r="AB584" i="1"/>
  <c r="AB583" i="1"/>
  <c r="Q586" i="1"/>
  <c r="P526" i="1"/>
  <c r="AK516" i="1"/>
  <c r="O499" i="1"/>
  <c r="P483" i="1"/>
  <c r="Y323" i="1"/>
  <c r="AJ277" i="1"/>
  <c r="AI243" i="1"/>
  <c r="R181" i="1"/>
  <c r="T610" i="1"/>
  <c r="AA584" i="1"/>
  <c r="P578" i="1"/>
  <c r="T255" i="1"/>
  <c r="T661" i="1"/>
  <c r="T545" i="1"/>
  <c r="AB669" i="1"/>
  <c r="Z584" i="1"/>
  <c r="AB375" i="1"/>
  <c r="R318" i="1"/>
  <c r="AL299" i="1"/>
  <c r="T241" i="1"/>
  <c r="T208" i="1"/>
  <c r="T387" i="1"/>
  <c r="T386" i="1"/>
  <c r="R370" i="1"/>
  <c r="AL365" i="1"/>
  <c r="AA669" i="1"/>
  <c r="Q664" i="1"/>
  <c r="AB646" i="1"/>
  <c r="Z629" i="1"/>
  <c r="Z628" i="1"/>
  <c r="AL627" i="1"/>
  <c r="Z625" i="1"/>
  <c r="AK613" i="1"/>
  <c r="O615" i="1"/>
  <c r="R615" i="1"/>
  <c r="Z583" i="1"/>
  <c r="AJ557" i="1"/>
  <c r="AB557" i="1"/>
  <c r="AK546" i="1"/>
  <c r="AI538" i="1"/>
  <c r="R542" i="1"/>
  <c r="AL523" i="1"/>
  <c r="AJ516" i="1"/>
  <c r="AB497" i="1"/>
  <c r="AL460" i="1"/>
  <c r="AL451" i="1"/>
  <c r="AA410" i="1"/>
  <c r="AL409" i="1"/>
  <c r="O413" i="1"/>
  <c r="R413" i="1"/>
  <c r="P405" i="1"/>
  <c r="AL386" i="1"/>
  <c r="AJ365" i="1"/>
  <c r="AL280" i="1"/>
  <c r="P275" i="1"/>
  <c r="T240" i="1"/>
  <c r="T223" i="1"/>
  <c r="AI198" i="1"/>
  <c r="AK177" i="1"/>
  <c r="Z669" i="1"/>
  <c r="T659" i="1"/>
  <c r="Z646" i="1"/>
  <c r="T635" i="1"/>
  <c r="T633" i="1"/>
  <c r="Q578" i="1"/>
  <c r="AI557" i="1"/>
  <c r="AA557" i="1"/>
  <c r="T529" i="1"/>
  <c r="R483" i="1"/>
  <c r="AK460" i="1"/>
  <c r="AB453" i="1"/>
  <c r="R456" i="1"/>
  <c r="AK451" i="1"/>
  <c r="Q448" i="1"/>
  <c r="Z410" i="1"/>
  <c r="AJ409" i="1"/>
  <c r="AL374" i="1"/>
  <c r="AI365" i="1"/>
  <c r="AL331" i="1"/>
  <c r="AK285" i="1"/>
  <c r="AJ280" i="1"/>
  <c r="T254" i="1"/>
  <c r="Z233" i="1"/>
  <c r="T224" i="1"/>
  <c r="Q227" i="1"/>
  <c r="AI197" i="1"/>
  <c r="T660" i="1"/>
  <c r="T651" i="1"/>
  <c r="Y646" i="1"/>
  <c r="AL636" i="1"/>
  <c r="R534" i="1"/>
  <c r="AA453" i="1"/>
  <c r="T430" i="1"/>
  <c r="T417" i="1"/>
  <c r="T373" i="1"/>
  <c r="T315" i="1"/>
  <c r="T206" i="1"/>
  <c r="R672" i="1"/>
  <c r="Y472" i="1"/>
  <c r="Z472" i="1"/>
  <c r="AA472" i="1"/>
  <c r="AK230" i="1"/>
  <c r="AI230" i="1"/>
  <c r="AJ230" i="1"/>
  <c r="AI222" i="1"/>
  <c r="AJ222" i="1"/>
  <c r="AK188" i="1"/>
  <c r="AL188" i="1"/>
  <c r="T177" i="1"/>
  <c r="AB643" i="1"/>
  <c r="AK636" i="1"/>
  <c r="R631" i="1"/>
  <c r="AK618" i="1"/>
  <c r="AK623" i="1" s="1"/>
  <c r="AI618" i="1"/>
  <c r="Q623" i="1"/>
  <c r="AI590" i="1"/>
  <c r="AJ590" i="1"/>
  <c r="AK590" i="1"/>
  <c r="O570" i="1"/>
  <c r="T565" i="1"/>
  <c r="AK558" i="1"/>
  <c r="AI558" i="1"/>
  <c r="T546" i="1"/>
  <c r="T516" i="1"/>
  <c r="AI443" i="1"/>
  <c r="AL443" i="1"/>
  <c r="T436" i="1"/>
  <c r="Q413" i="1"/>
  <c r="T400" i="1"/>
  <c r="O405" i="1"/>
  <c r="AK395" i="1"/>
  <c r="AI395" i="1"/>
  <c r="AJ395" i="1"/>
  <c r="AL395" i="1"/>
  <c r="P397" i="1"/>
  <c r="T385" i="1"/>
  <c r="T344" i="1"/>
  <c r="Z277" i="1"/>
  <c r="Y277" i="1"/>
  <c r="AA277" i="1"/>
  <c r="AB277" i="1"/>
  <c r="AJ591" i="1"/>
  <c r="AK591" i="1"/>
  <c r="AK430" i="1"/>
  <c r="AL430" i="1"/>
  <c r="AI418" i="1"/>
  <c r="AL418" i="1"/>
  <c r="T209" i="1"/>
  <c r="AK677" i="1"/>
  <c r="AJ676" i="1"/>
  <c r="O664" i="1"/>
  <c r="P664" i="1"/>
  <c r="R656" i="1"/>
  <c r="AB645" i="1"/>
  <c r="Z643" i="1"/>
  <c r="AJ636" i="1"/>
  <c r="AB636" i="1"/>
  <c r="AL635" i="1"/>
  <c r="Y625" i="1"/>
  <c r="Q631" i="1"/>
  <c r="P615" i="1"/>
  <c r="AL591" i="1"/>
  <c r="AK560" i="1"/>
  <c r="AI560" i="1"/>
  <c r="AJ560" i="1"/>
  <c r="Y540" i="1"/>
  <c r="AA540" i="1"/>
  <c r="AB540" i="1"/>
  <c r="Y537" i="1"/>
  <c r="AA537" i="1"/>
  <c r="AB537" i="1"/>
  <c r="P542" i="1"/>
  <c r="AJ471" i="1"/>
  <c r="AK471" i="1"/>
  <c r="AL471" i="1"/>
  <c r="AI444" i="1"/>
  <c r="AL444" i="1"/>
  <c r="T401" i="1"/>
  <c r="T364" i="1"/>
  <c r="AI332" i="1"/>
  <c r="AJ332" i="1"/>
  <c r="AA189" i="1"/>
  <c r="Y189" i="1"/>
  <c r="Z189" i="1"/>
  <c r="AB189" i="1"/>
  <c r="T187" i="1"/>
  <c r="O191" i="1"/>
  <c r="O181" i="1"/>
  <c r="AK540" i="1"/>
  <c r="AI540" i="1"/>
  <c r="AJ540" i="1"/>
  <c r="AK537" i="1"/>
  <c r="AI537" i="1"/>
  <c r="AJ537" i="1"/>
  <c r="AL537" i="1"/>
  <c r="T531" i="1"/>
  <c r="Y332" i="1"/>
  <c r="AA332" i="1"/>
  <c r="AB332" i="1"/>
  <c r="AL271" i="1"/>
  <c r="AI271" i="1"/>
  <c r="T166" i="1"/>
  <c r="Z645" i="1"/>
  <c r="AL644" i="1"/>
  <c r="Y643" i="1"/>
  <c r="Y636" i="1"/>
  <c r="AI635" i="1"/>
  <c r="AL629" i="1"/>
  <c r="P631" i="1"/>
  <c r="AI605" i="1"/>
  <c r="AL604" i="1"/>
  <c r="Z602" i="1"/>
  <c r="AB602" i="1"/>
  <c r="AI591" i="1"/>
  <c r="AI567" i="1"/>
  <c r="AL567" i="1"/>
  <c r="AA547" i="1"/>
  <c r="Y547" i="1"/>
  <c r="T544" i="1"/>
  <c r="AL540" i="1"/>
  <c r="P491" i="1"/>
  <c r="AI480" i="1"/>
  <c r="AJ480" i="1"/>
  <c r="AK480" i="1"/>
  <c r="AL480" i="1"/>
  <c r="AB472" i="1"/>
  <c r="Y470" i="1"/>
  <c r="Z470" i="1"/>
  <c r="AA470" i="1"/>
  <c r="AB470" i="1"/>
  <c r="Y451" i="1"/>
  <c r="AB451" i="1"/>
  <c r="T402" i="1"/>
  <c r="O235" i="1"/>
  <c r="T196" i="1"/>
  <c r="T590" i="1"/>
  <c r="T574" i="1"/>
  <c r="O542" i="1"/>
  <c r="Z497" i="1"/>
  <c r="AL496" i="1"/>
  <c r="AJ460" i="1"/>
  <c r="AL454" i="1"/>
  <c r="AB454" i="1"/>
  <c r="Z453" i="1"/>
  <c r="T416" i="1"/>
  <c r="AL400" i="1"/>
  <c r="AJ386" i="1"/>
  <c r="Z375" i="1"/>
  <c r="P370" i="1"/>
  <c r="AI285" i="1"/>
  <c r="AI280" i="1"/>
  <c r="AI233" i="1"/>
  <c r="T168" i="1"/>
  <c r="AL160" i="1"/>
  <c r="T575" i="1"/>
  <c r="R578" i="1"/>
  <c r="P570" i="1"/>
  <c r="AL557" i="1"/>
  <c r="Q534" i="1"/>
  <c r="T503" i="1"/>
  <c r="Y497" i="1"/>
  <c r="AK496" i="1"/>
  <c r="R491" i="1"/>
  <c r="AL486" i="1"/>
  <c r="AK454" i="1"/>
  <c r="AA454" i="1"/>
  <c r="Q456" i="1"/>
  <c r="T444" i="1"/>
  <c r="T443" i="1"/>
  <c r="T437" i="1"/>
  <c r="T435" i="1"/>
  <c r="AB429" i="1"/>
  <c r="AB427" i="1"/>
  <c r="AI386" i="1"/>
  <c r="Q235" i="1"/>
  <c r="R235" i="1"/>
  <c r="T178" i="1"/>
  <c r="T530" i="1"/>
  <c r="T459" i="1"/>
  <c r="P456" i="1"/>
  <c r="T415" i="1"/>
  <c r="Q397" i="1"/>
  <c r="T374" i="1"/>
  <c r="AJ364" i="1"/>
  <c r="T341" i="1"/>
  <c r="T322" i="1"/>
  <c r="AL285" i="1"/>
  <c r="AJ232" i="1"/>
  <c r="R227" i="1"/>
  <c r="T185" i="1"/>
  <c r="P181" i="1"/>
  <c r="T176" i="1"/>
  <c r="AB670" i="1"/>
  <c r="AJ653" i="1"/>
  <c r="AK653" i="1"/>
  <c r="O656" i="1"/>
  <c r="AI612" i="1"/>
  <c r="AJ612" i="1"/>
  <c r="AK612" i="1"/>
  <c r="T611" i="1"/>
  <c r="Y604" i="1"/>
  <c r="Z604" i="1"/>
  <c r="AA604" i="1"/>
  <c r="O586" i="1"/>
  <c r="AI547" i="1"/>
  <c r="AK547" i="1"/>
  <c r="AL547" i="1"/>
  <c r="AA514" i="1"/>
  <c r="AB514" i="1"/>
  <c r="Z514" i="1"/>
  <c r="AI677" i="1"/>
  <c r="T676" i="1"/>
  <c r="T674" i="1"/>
  <c r="O672" i="1"/>
  <c r="Y626" i="1"/>
  <c r="Z626" i="1"/>
  <c r="AA626" i="1"/>
  <c r="T618" i="1"/>
  <c r="T582" i="1"/>
  <c r="AI574" i="1"/>
  <c r="AJ574" i="1"/>
  <c r="AK574" i="1"/>
  <c r="AI573" i="1"/>
  <c r="AJ573" i="1"/>
  <c r="AK573" i="1"/>
  <c r="AK559" i="1"/>
  <c r="AI559" i="1"/>
  <c r="AJ559" i="1"/>
  <c r="AL559" i="1"/>
  <c r="AA495" i="1"/>
  <c r="Y495" i="1"/>
  <c r="Z495" i="1"/>
  <c r="AB495" i="1"/>
  <c r="Z677" i="1"/>
  <c r="AB677" i="1"/>
  <c r="Y670" i="1"/>
  <c r="Z670" i="1"/>
  <c r="T653" i="1"/>
  <c r="T612" i="1"/>
  <c r="Y581" i="1"/>
  <c r="Z581" i="1"/>
  <c r="AA581" i="1"/>
  <c r="AA566" i="1"/>
  <c r="AB566" i="1"/>
  <c r="Y566" i="1"/>
  <c r="AD566" i="1" s="1"/>
  <c r="AL677" i="1"/>
  <c r="T675" i="1"/>
  <c r="Y667" i="1"/>
  <c r="Z667" i="1"/>
  <c r="AI653" i="1"/>
  <c r="AI625" i="1"/>
  <c r="AL625" i="1"/>
  <c r="AL612" i="1"/>
  <c r="AB604" i="1"/>
  <c r="Y580" i="1"/>
  <c r="Z580" i="1"/>
  <c r="AA580" i="1"/>
  <c r="P586" i="1"/>
  <c r="T573" i="1"/>
  <c r="O578" i="1"/>
  <c r="T567" i="1"/>
  <c r="U567" i="1" s="1"/>
  <c r="Y559" i="1"/>
  <c r="AA559" i="1"/>
  <c r="AB559" i="1"/>
  <c r="T522" i="1"/>
  <c r="Q526" i="1"/>
  <c r="AI514" i="1"/>
  <c r="AK514" i="1"/>
  <c r="AK503" i="1"/>
  <c r="AJ503" i="1"/>
  <c r="AL503" i="1"/>
  <c r="T502" i="1"/>
  <c r="AI494" i="1"/>
  <c r="AK494" i="1"/>
  <c r="AL494" i="1"/>
  <c r="AJ473" i="1"/>
  <c r="AK473" i="1"/>
  <c r="AL473" i="1"/>
  <c r="P656" i="1"/>
  <c r="T619" i="1"/>
  <c r="R623" i="1"/>
  <c r="T603" i="1"/>
  <c r="AL539" i="1"/>
  <c r="AL536" i="1"/>
  <c r="P534" i="1"/>
  <c r="AL529" i="1"/>
  <c r="T493" i="1"/>
  <c r="U493" i="1" s="1"/>
  <c r="T487" i="1"/>
  <c r="T479" i="1"/>
  <c r="T668" i="1"/>
  <c r="R664" i="1"/>
  <c r="T652" i="1"/>
  <c r="AK635" i="1"/>
  <c r="AL618" i="1"/>
  <c r="AA602" i="1"/>
  <c r="R586" i="1"/>
  <c r="R570" i="1"/>
  <c r="AL558" i="1"/>
  <c r="AB547" i="1"/>
  <c r="AJ539" i="1"/>
  <c r="AB539" i="1"/>
  <c r="AL538" i="1"/>
  <c r="AJ536" i="1"/>
  <c r="AB536" i="1"/>
  <c r="O534" i="1"/>
  <c r="AK529" i="1"/>
  <c r="T523" i="1"/>
  <c r="T521" i="1"/>
  <c r="AL514" i="1"/>
  <c r="Y504" i="1"/>
  <c r="Z504" i="1"/>
  <c r="AA504" i="1"/>
  <c r="T501" i="1"/>
  <c r="P499" i="1"/>
  <c r="R499" i="1"/>
  <c r="AI461" i="1"/>
  <c r="AJ461" i="1"/>
  <c r="AK461" i="1"/>
  <c r="T634" i="1"/>
  <c r="O631" i="1"/>
  <c r="AJ618" i="1"/>
  <c r="P623" i="1"/>
  <c r="AL560" i="1"/>
  <c r="AJ558" i="1"/>
  <c r="Z547" i="1"/>
  <c r="AL546" i="1"/>
  <c r="AI539" i="1"/>
  <c r="AA539" i="1"/>
  <c r="AJ538" i="1"/>
  <c r="AI536" i="1"/>
  <c r="AA536" i="1"/>
  <c r="AJ529" i="1"/>
  <c r="R526" i="1"/>
  <c r="AJ514" i="1"/>
  <c r="T480" i="1"/>
  <c r="T478" i="1"/>
  <c r="T488" i="1"/>
  <c r="AJ486" i="1"/>
  <c r="T458" i="1"/>
  <c r="Z454" i="1"/>
  <c r="AL453" i="1"/>
  <c r="AI451" i="1"/>
  <c r="AA451" i="1"/>
  <c r="O456" i="1"/>
  <c r="AK444" i="1"/>
  <c r="AK443" i="1"/>
  <c r="AL438" i="1"/>
  <c r="AJ430" i="1"/>
  <c r="AA429" i="1"/>
  <c r="AL428" i="1"/>
  <c r="AA427" i="1"/>
  <c r="AK418" i="1"/>
  <c r="AL411" i="1"/>
  <c r="AL408" i="1"/>
  <c r="AL407" i="1"/>
  <c r="R405" i="1"/>
  <c r="Y375" i="1"/>
  <c r="AK368" i="1"/>
  <c r="AI368" i="1"/>
  <c r="AJ368" i="1"/>
  <c r="AA367" i="1"/>
  <c r="AB367" i="1"/>
  <c r="AJ350" i="1"/>
  <c r="AK350" i="1"/>
  <c r="AK321" i="1"/>
  <c r="AL321" i="1"/>
  <c r="AJ320" i="1"/>
  <c r="AK320" i="1"/>
  <c r="Y297" i="1"/>
  <c r="AD297" i="1" s="1"/>
  <c r="AE297" i="1" s="1"/>
  <c r="AB297" i="1"/>
  <c r="AI278" i="1"/>
  <c r="AJ278" i="1"/>
  <c r="T222" i="1"/>
  <c r="AK208" i="1"/>
  <c r="AL208" i="1"/>
  <c r="AK187" i="1"/>
  <c r="AL187" i="1"/>
  <c r="Q483" i="1"/>
  <c r="AK453" i="1"/>
  <c r="Z451" i="1"/>
  <c r="AJ444" i="1"/>
  <c r="AJ443" i="1"/>
  <c r="P448" i="1"/>
  <c r="O440" i="1"/>
  <c r="AK438" i="1"/>
  <c r="P440" i="1"/>
  <c r="Z429" i="1"/>
  <c r="AJ428" i="1"/>
  <c r="Z427" i="1"/>
  <c r="AJ417" i="1"/>
  <c r="AJ411" i="1"/>
  <c r="AJ408" i="1"/>
  <c r="AJ407" i="1"/>
  <c r="T407" i="1"/>
  <c r="Q370" i="1"/>
  <c r="T343" i="1"/>
  <c r="AJ329" i="1"/>
  <c r="Q318" i="1"/>
  <c r="AB300" i="1"/>
  <c r="Y288" i="1"/>
  <c r="Z288" i="1"/>
  <c r="Z281" i="1"/>
  <c r="AA281" i="1"/>
  <c r="AB281" i="1"/>
  <c r="AL279" i="1"/>
  <c r="AK242" i="1"/>
  <c r="AI242" i="1"/>
  <c r="AJ242" i="1"/>
  <c r="AL242" i="1"/>
  <c r="O227" i="1"/>
  <c r="AJ223" i="1"/>
  <c r="AL223" i="1"/>
  <c r="T460" i="1"/>
  <c r="AI453" i="1"/>
  <c r="T445" i="1"/>
  <c r="O448" i="1"/>
  <c r="AI438" i="1"/>
  <c r="AI410" i="1"/>
  <c r="T409" i="1"/>
  <c r="AI408" i="1"/>
  <c r="AI407" i="1"/>
  <c r="AK367" i="1"/>
  <c r="AI367" i="1"/>
  <c r="AJ367" i="1"/>
  <c r="AJ358" i="1"/>
  <c r="AI358" i="1"/>
  <c r="AK358" i="1"/>
  <c r="P362" i="1"/>
  <c r="AI330" i="1"/>
  <c r="AJ330" i="1"/>
  <c r="Y321" i="1"/>
  <c r="AB321" i="1"/>
  <c r="T313" i="1"/>
  <c r="O318" i="1"/>
  <c r="AI299" i="1"/>
  <c r="AJ299" i="1"/>
  <c r="AI286" i="1"/>
  <c r="AL278" i="1"/>
  <c r="AA278" i="1"/>
  <c r="AB278" i="1"/>
  <c r="AA188" i="1"/>
  <c r="Y188" i="1"/>
  <c r="Z188" i="1"/>
  <c r="AB188" i="1"/>
  <c r="AK366" i="1"/>
  <c r="AJ366" i="1"/>
  <c r="AL366" i="1"/>
  <c r="AA320" i="1"/>
  <c r="Z320" i="1"/>
  <c r="AB320" i="1"/>
  <c r="AI287" i="1"/>
  <c r="AL287" i="1"/>
  <c r="AJ279" i="1"/>
  <c r="AK279" i="1"/>
  <c r="AA186" i="1"/>
  <c r="Y186" i="1"/>
  <c r="Z186" i="1"/>
  <c r="AB186" i="1"/>
  <c r="P191" i="1"/>
  <c r="T342" i="1"/>
  <c r="Z332" i="1"/>
  <c r="AL222" i="1"/>
  <c r="AL198" i="1"/>
  <c r="AL197" i="1"/>
  <c r="Q181" i="1"/>
  <c r="AL364" i="1"/>
  <c r="R275" i="1"/>
  <c r="AL232" i="1"/>
  <c r="AL230" i="1"/>
  <c r="AK222" i="1"/>
  <c r="P227" i="1"/>
  <c r="AJ198" i="1"/>
  <c r="AJ197" i="1"/>
  <c r="Q191" i="1"/>
  <c r="AK264" i="1"/>
  <c r="AI264" i="1"/>
  <c r="AL263" i="1"/>
  <c r="AL264" i="1"/>
  <c r="T214" i="1"/>
  <c r="T216" i="1"/>
  <c r="AL216" i="1"/>
  <c r="AL215" i="1"/>
  <c r="AK216" i="1"/>
  <c r="AK215" i="1"/>
  <c r="AJ216" i="1"/>
  <c r="AJ215" i="1"/>
  <c r="AL168" i="1"/>
  <c r="AL646" i="1"/>
  <c r="AK644" i="1"/>
  <c r="AI646" i="1"/>
  <c r="AI644" i="1"/>
  <c r="AK643" i="1"/>
  <c r="AK645" i="1"/>
  <c r="Y591" i="1"/>
  <c r="Z591" i="1"/>
  <c r="AA591" i="1"/>
  <c r="T560" i="1"/>
  <c r="U560" i="1" s="1"/>
  <c r="T558" i="1"/>
  <c r="U558" i="1" s="1"/>
  <c r="AI530" i="1"/>
  <c r="AJ530" i="1"/>
  <c r="AK530" i="1"/>
  <c r="AL530" i="1"/>
  <c r="T471" i="1"/>
  <c r="U471" i="1" s="1"/>
  <c r="AK313" i="1"/>
  <c r="AI313" i="1"/>
  <c r="AL313" i="1"/>
  <c r="AJ313" i="1"/>
  <c r="T158" i="1"/>
  <c r="U158" i="1" s="1"/>
  <c r="O163" i="1"/>
  <c r="AJ628" i="1"/>
  <c r="AK628" i="1"/>
  <c r="AJ603" i="1"/>
  <c r="AK603" i="1"/>
  <c r="AI582" i="1"/>
  <c r="AJ582" i="1"/>
  <c r="AK582" i="1"/>
  <c r="AL654" i="1"/>
  <c r="Q656" i="1"/>
  <c r="AK646" i="1"/>
  <c r="AI645" i="1"/>
  <c r="AI643" i="1"/>
  <c r="AA636" i="1"/>
  <c r="AJ626" i="1"/>
  <c r="AK626" i="1"/>
  <c r="O623" i="1"/>
  <c r="AI602" i="1"/>
  <c r="AJ602" i="1"/>
  <c r="AK602" i="1"/>
  <c r="AI581" i="1"/>
  <c r="AJ581" i="1"/>
  <c r="AK581" i="1"/>
  <c r="Q570" i="1"/>
  <c r="T538" i="1"/>
  <c r="U538" i="1" s="1"/>
  <c r="AJ524" i="1"/>
  <c r="AK524" i="1"/>
  <c r="AI524" i="1"/>
  <c r="AL524" i="1"/>
  <c r="AA513" i="1"/>
  <c r="Z513" i="1"/>
  <c r="AB513" i="1"/>
  <c r="Y513" i="1"/>
  <c r="T298" i="1"/>
  <c r="U298" i="1" s="1"/>
  <c r="AK654" i="1"/>
  <c r="T644" i="1"/>
  <c r="U644" i="1" s="1"/>
  <c r="AJ629" i="1"/>
  <c r="AK629" i="1"/>
  <c r="AL628" i="1"/>
  <c r="AJ627" i="1"/>
  <c r="AK627" i="1"/>
  <c r="T627" i="1"/>
  <c r="U627" i="1" s="1"/>
  <c r="AJ604" i="1"/>
  <c r="AK604" i="1"/>
  <c r="AL603" i="1"/>
  <c r="AI584" i="1"/>
  <c r="AJ584" i="1"/>
  <c r="AK584" i="1"/>
  <c r="AI580" i="1"/>
  <c r="AJ580" i="1"/>
  <c r="AK580" i="1"/>
  <c r="AI568" i="1"/>
  <c r="AJ568" i="1"/>
  <c r="AK568" i="1"/>
  <c r="AK504" i="1"/>
  <c r="AJ504" i="1"/>
  <c r="AL504" i="1"/>
  <c r="AI504" i="1"/>
  <c r="O491" i="1"/>
  <c r="T486" i="1"/>
  <c r="U486" i="1" s="1"/>
  <c r="AI481" i="1"/>
  <c r="AJ481" i="1"/>
  <c r="AK481" i="1"/>
  <c r="AL481" i="1"/>
  <c r="R397" i="1"/>
  <c r="T330" i="1"/>
  <c r="U330" i="1" s="1"/>
  <c r="AJ654" i="1"/>
  <c r="AL645" i="1"/>
  <c r="AL643" i="1"/>
  <c r="AI628" i="1"/>
  <c r="AL626" i="1"/>
  <c r="AJ625" i="1"/>
  <c r="AK625" i="1"/>
  <c r="AI613" i="1"/>
  <c r="AJ613" i="1"/>
  <c r="Q615" i="1"/>
  <c r="AJ605" i="1"/>
  <c r="AK605" i="1"/>
  <c r="T605" i="1"/>
  <c r="U605" i="1" s="1"/>
  <c r="AI603" i="1"/>
  <c r="AB591" i="1"/>
  <c r="AI583" i="1"/>
  <c r="AJ583" i="1"/>
  <c r="AK583" i="1"/>
  <c r="AL582" i="1"/>
  <c r="AJ452" i="1"/>
  <c r="AK452" i="1"/>
  <c r="AL452" i="1"/>
  <c r="AI452" i="1"/>
  <c r="T428" i="1"/>
  <c r="U428" i="1" s="1"/>
  <c r="P413" i="1"/>
  <c r="AK343" i="1"/>
  <c r="AJ343" i="1"/>
  <c r="AL343" i="1"/>
  <c r="AI343" i="1"/>
  <c r="AJ567" i="1"/>
  <c r="Z559" i="1"/>
  <c r="Z557" i="1"/>
  <c r="AJ547" i="1"/>
  <c r="AJ546" i="1"/>
  <c r="Z540" i="1"/>
  <c r="Z539" i="1"/>
  <c r="Z537" i="1"/>
  <c r="Z536" i="1"/>
  <c r="AI523" i="1"/>
  <c r="AJ523" i="1"/>
  <c r="AA515" i="1"/>
  <c r="Z515" i="1"/>
  <c r="AB515" i="1"/>
  <c r="AI513" i="1"/>
  <c r="AJ513" i="1"/>
  <c r="AK513" i="1"/>
  <c r="AI493" i="1"/>
  <c r="AK493" i="1"/>
  <c r="AL493" i="1"/>
  <c r="Q499" i="1"/>
  <c r="AK487" i="1"/>
  <c r="AJ487" i="1"/>
  <c r="AL487" i="1"/>
  <c r="T473" i="1"/>
  <c r="U473" i="1" s="1"/>
  <c r="Z461" i="1"/>
  <c r="AA461" i="1"/>
  <c r="AB461" i="1"/>
  <c r="AJ450" i="1"/>
  <c r="AK450" i="1"/>
  <c r="AL450" i="1"/>
  <c r="T394" i="1"/>
  <c r="U394" i="1" s="1"/>
  <c r="T366" i="1"/>
  <c r="U366" i="1" s="1"/>
  <c r="O370" i="1"/>
  <c r="T349" i="1"/>
  <c r="U349" i="1" s="1"/>
  <c r="T307" i="1"/>
  <c r="T279" i="1"/>
  <c r="U279" i="1" s="1"/>
  <c r="AI515" i="1"/>
  <c r="AJ515" i="1"/>
  <c r="AK515" i="1"/>
  <c r="AI495" i="1"/>
  <c r="AK495" i="1"/>
  <c r="AL495" i="1"/>
  <c r="AA494" i="1"/>
  <c r="Y494" i="1"/>
  <c r="Z494" i="1"/>
  <c r="AJ470" i="1"/>
  <c r="AI470" i="1"/>
  <c r="AK470" i="1"/>
  <c r="Q440" i="1"/>
  <c r="AK427" i="1"/>
  <c r="AJ427" i="1"/>
  <c r="AL427" i="1"/>
  <c r="Y411" i="1"/>
  <c r="Z411" i="1"/>
  <c r="AA411" i="1"/>
  <c r="AB411" i="1"/>
  <c r="T357" i="1"/>
  <c r="U357" i="1" s="1"/>
  <c r="O362" i="1"/>
  <c r="T305" i="1"/>
  <c r="U305" i="1" s="1"/>
  <c r="AI497" i="1"/>
  <c r="AK497" i="1"/>
  <c r="AL497" i="1"/>
  <c r="AA496" i="1"/>
  <c r="Y496" i="1"/>
  <c r="Z496" i="1"/>
  <c r="AJ472" i="1"/>
  <c r="AI472" i="1"/>
  <c r="AK472" i="1"/>
  <c r="AI437" i="1"/>
  <c r="AJ437" i="1"/>
  <c r="AK437" i="1"/>
  <c r="AK429" i="1"/>
  <c r="AJ429" i="1"/>
  <c r="AL429" i="1"/>
  <c r="AA418" i="1"/>
  <c r="Y418" i="1"/>
  <c r="Z418" i="1"/>
  <c r="AB418" i="1"/>
  <c r="Q405" i="1"/>
  <c r="AJ394" i="1"/>
  <c r="AK394" i="1"/>
  <c r="AI394" i="1"/>
  <c r="AL394" i="1"/>
  <c r="T384" i="1"/>
  <c r="U384" i="1" s="1"/>
  <c r="Y365" i="1"/>
  <c r="Z365" i="1"/>
  <c r="AA365" i="1"/>
  <c r="AB365" i="1"/>
  <c r="AJ351" i="1"/>
  <c r="AK351" i="1"/>
  <c r="AL351" i="1"/>
  <c r="AI351" i="1"/>
  <c r="T262" i="1"/>
  <c r="U262" i="1" s="1"/>
  <c r="T242" i="1"/>
  <c r="U242" i="1" s="1"/>
  <c r="Y408" i="1"/>
  <c r="Z408" i="1"/>
  <c r="AI401" i="1"/>
  <c r="AJ401" i="1"/>
  <c r="AI375" i="1"/>
  <c r="AJ375" i="1"/>
  <c r="Y368" i="1"/>
  <c r="Z368" i="1"/>
  <c r="AJ357" i="1"/>
  <c r="AI357" i="1"/>
  <c r="AK357" i="1"/>
  <c r="R362" i="1"/>
  <c r="AK307" i="1"/>
  <c r="AI307" i="1"/>
  <c r="AJ307" i="1"/>
  <c r="AL307" i="1"/>
  <c r="AK306" i="1"/>
  <c r="AL306" i="1"/>
  <c r="AI306" i="1"/>
  <c r="AJ306" i="1"/>
  <c r="T299" i="1"/>
  <c r="U299" i="1" s="1"/>
  <c r="AJ288" i="1"/>
  <c r="AL288" i="1"/>
  <c r="AK288" i="1"/>
  <c r="AJ270" i="1"/>
  <c r="AL270" i="1"/>
  <c r="AK270" i="1"/>
  <c r="AK229" i="1"/>
  <c r="AJ229" i="1"/>
  <c r="AL229" i="1"/>
  <c r="AI229" i="1"/>
  <c r="O526" i="1"/>
  <c r="Y514" i="1"/>
  <c r="AI503" i="1"/>
  <c r="AJ496" i="1"/>
  <c r="AJ494" i="1"/>
  <c r="AI486" i="1"/>
  <c r="O483" i="1"/>
  <c r="AI473" i="1"/>
  <c r="AI471" i="1"/>
  <c r="AI454" i="1"/>
  <c r="T452" i="1"/>
  <c r="U452" i="1" s="1"/>
  <c r="T450" i="1"/>
  <c r="U450" i="1" s="1"/>
  <c r="AI430" i="1"/>
  <c r="AI428" i="1"/>
  <c r="AJ418" i="1"/>
  <c r="AL417" i="1"/>
  <c r="AI411" i="1"/>
  <c r="AL410" i="1"/>
  <c r="AI409" i="1"/>
  <c r="AI400" i="1"/>
  <c r="AJ400" i="1"/>
  <c r="T392" i="1"/>
  <c r="U392" i="1" s="1"/>
  <c r="O397" i="1"/>
  <c r="AI374" i="1"/>
  <c r="AJ374" i="1"/>
  <c r="Y367" i="1"/>
  <c r="Z367" i="1"/>
  <c r="T331" i="1"/>
  <c r="U331" i="1" s="1"/>
  <c r="T329" i="1"/>
  <c r="U329" i="1" s="1"/>
  <c r="AK314" i="1"/>
  <c r="AL314" i="1"/>
  <c r="AJ314" i="1"/>
  <c r="AI254" i="1"/>
  <c r="AJ254" i="1"/>
  <c r="AK254" i="1"/>
  <c r="AL254" i="1"/>
  <c r="Y232" i="1"/>
  <c r="Z232" i="1"/>
  <c r="AA232" i="1"/>
  <c r="AB232" i="1"/>
  <c r="R440" i="1"/>
  <c r="AK417" i="1"/>
  <c r="AJ410" i="1"/>
  <c r="AB408" i="1"/>
  <c r="AL401" i="1"/>
  <c r="T393" i="1"/>
  <c r="AL375" i="1"/>
  <c r="AB368" i="1"/>
  <c r="T358" i="1"/>
  <c r="U358" i="1" s="1"/>
  <c r="P318" i="1"/>
  <c r="Q275" i="1"/>
  <c r="T351" i="1"/>
  <c r="AK332" i="1"/>
  <c r="AL332" i="1"/>
  <c r="AI323" i="1"/>
  <c r="AJ323" i="1"/>
  <c r="AA323" i="1"/>
  <c r="Z323" i="1"/>
  <c r="AI322" i="1"/>
  <c r="AL322" i="1"/>
  <c r="T314" i="1"/>
  <c r="U314" i="1" s="1"/>
  <c r="Z300" i="1"/>
  <c r="Y300" i="1"/>
  <c r="AD300" i="1" s="1"/>
  <c r="Z297" i="1"/>
  <c r="AA297" i="1"/>
  <c r="AJ286" i="1"/>
  <c r="AL286" i="1"/>
  <c r="Z280" i="1"/>
  <c r="AB280" i="1"/>
  <c r="Z278" i="1"/>
  <c r="Y278" i="1"/>
  <c r="AJ271" i="1"/>
  <c r="AK271" i="1"/>
  <c r="T271" i="1"/>
  <c r="U271" i="1" s="1"/>
  <c r="AJ263" i="1"/>
  <c r="AI263" i="1"/>
  <c r="AK231" i="1"/>
  <c r="AJ231" i="1"/>
  <c r="AI231" i="1"/>
  <c r="AL231" i="1"/>
  <c r="Y198" i="1"/>
  <c r="Z198" i="1"/>
  <c r="AA198" i="1"/>
  <c r="T195" i="1"/>
  <c r="U195" i="1" s="1"/>
  <c r="T359" i="1"/>
  <c r="U359" i="1" s="1"/>
  <c r="AL350" i="1"/>
  <c r="AK331" i="1"/>
  <c r="AI331" i="1"/>
  <c r="AK330" i="1"/>
  <c r="AL330" i="1"/>
  <c r="AK329" i="1"/>
  <c r="AI329" i="1"/>
  <c r="AI321" i="1"/>
  <c r="AJ321" i="1"/>
  <c r="AA321" i="1"/>
  <c r="Z321" i="1"/>
  <c r="AI320" i="1"/>
  <c r="AL320" i="1"/>
  <c r="AJ287" i="1"/>
  <c r="AK287" i="1"/>
  <c r="T287" i="1"/>
  <c r="U287" i="1" s="1"/>
  <c r="T285" i="1"/>
  <c r="U285" i="1" s="1"/>
  <c r="T272" i="1"/>
  <c r="U272" i="1" s="1"/>
  <c r="T264" i="1"/>
  <c r="Y229" i="1"/>
  <c r="AB229" i="1"/>
  <c r="AA229" i="1"/>
  <c r="P235" i="1"/>
  <c r="AI186" i="1"/>
  <c r="AJ186" i="1"/>
  <c r="AK186" i="1"/>
  <c r="AL186" i="1"/>
  <c r="AI176" i="1"/>
  <c r="AJ176" i="1"/>
  <c r="AK176" i="1"/>
  <c r="AL176" i="1"/>
  <c r="T286" i="1"/>
  <c r="U286" i="1" s="1"/>
  <c r="T270" i="1"/>
  <c r="U270" i="1" s="1"/>
  <c r="AK243" i="1"/>
  <c r="AJ243" i="1"/>
  <c r="Y243" i="1"/>
  <c r="AB243" i="1"/>
  <c r="Y230" i="1"/>
  <c r="Z230" i="1"/>
  <c r="AB230" i="1"/>
  <c r="AI189" i="1"/>
  <c r="AJ189" i="1"/>
  <c r="AL189" i="1"/>
  <c r="AI185" i="1"/>
  <c r="AJ185" i="1"/>
  <c r="AL185" i="1"/>
  <c r="AK185" i="1"/>
  <c r="AK233" i="1"/>
  <c r="AJ233" i="1"/>
  <c r="Y233" i="1"/>
  <c r="AB233" i="1"/>
  <c r="AI223" i="1"/>
  <c r="AK223" i="1"/>
  <c r="AI188" i="1"/>
  <c r="AJ188" i="1"/>
  <c r="R191" i="1"/>
  <c r="AI167" i="1"/>
  <c r="AJ167" i="1"/>
  <c r="AK167" i="1"/>
  <c r="AJ160" i="1"/>
  <c r="AK160" i="1"/>
  <c r="T160" i="1"/>
  <c r="U160" i="1" s="1"/>
  <c r="T159" i="1"/>
  <c r="U159" i="1" s="1"/>
  <c r="AI208" i="1"/>
  <c r="AJ208" i="1"/>
  <c r="AI187" i="1"/>
  <c r="AJ187" i="1"/>
  <c r="AI177" i="1"/>
  <c r="AJ177" i="1"/>
  <c r="AI168" i="1"/>
  <c r="AJ168" i="1"/>
  <c r="T161" i="1"/>
  <c r="U161" i="1" s="1"/>
  <c r="AB710" i="1"/>
  <c r="AL708" i="1"/>
  <c r="AA708" i="1"/>
  <c r="AA710" i="1"/>
  <c r="Z708" i="1"/>
  <c r="Y710" i="1"/>
  <c r="AB709" i="1"/>
  <c r="AL709" i="1"/>
  <c r="AA709" i="1"/>
  <c r="S709" i="1"/>
  <c r="R707" i="1"/>
  <c r="AC706" i="1"/>
  <c r="P706" i="1"/>
  <c r="R701" i="1"/>
  <c r="AC700" i="1"/>
  <c r="P698" i="1"/>
  <c r="S697" i="1"/>
  <c r="AD697" i="1" s="1"/>
  <c r="AI697" i="1" s="1"/>
  <c r="Z709" i="1"/>
  <c r="Q707" i="1"/>
  <c r="S706" i="1"/>
  <c r="O706" i="1"/>
  <c r="Q701" i="1"/>
  <c r="S700" i="1"/>
  <c r="AD700" i="1" s="1"/>
  <c r="O698" i="1"/>
  <c r="T698" i="1" s="1"/>
  <c r="Y698" i="1" s="1"/>
  <c r="AC709" i="1"/>
  <c r="AC707" i="1"/>
  <c r="P707" i="1"/>
  <c r="R706" i="1"/>
  <c r="AC703" i="1"/>
  <c r="P701" i="1"/>
  <c r="R698" i="1"/>
  <c r="S707" i="1"/>
  <c r="O707" i="1"/>
  <c r="Q706" i="1"/>
  <c r="AD705" i="1"/>
  <c r="AI705" i="1" s="1"/>
  <c r="S703" i="1"/>
  <c r="T703" i="1" s="1"/>
  <c r="Z703" i="1" s="1"/>
  <c r="O701" i="1"/>
  <c r="AD701" i="1" s="1"/>
  <c r="Q698" i="1"/>
  <c r="AC697" i="1"/>
  <c r="AD696" i="1"/>
  <c r="AI696" i="1" s="1"/>
  <c r="AD704" i="1"/>
  <c r="AI704" i="1" s="1"/>
  <c r="AD702" i="1"/>
  <c r="AI702" i="1" s="1"/>
  <c r="AD699" i="1"/>
  <c r="AI699" i="1" s="1"/>
  <c r="AD695" i="1"/>
  <c r="AI695" i="1" s="1"/>
  <c r="AD694" i="1"/>
  <c r="AI694" i="1" s="1"/>
  <c r="T705" i="1"/>
  <c r="AA705" i="1" s="1"/>
  <c r="T704" i="1"/>
  <c r="Z704" i="1" s="1"/>
  <c r="T702" i="1"/>
  <c r="AA702" i="1" s="1"/>
  <c r="T699" i="1"/>
  <c r="Z699" i="1" s="1"/>
  <c r="T696" i="1"/>
  <c r="Z696" i="1" s="1"/>
  <c r="T695" i="1"/>
  <c r="Z695" i="1" s="1"/>
  <c r="T694" i="1"/>
  <c r="AA694" i="1" s="1"/>
  <c r="AK710" i="1"/>
  <c r="AK708" i="1"/>
  <c r="AK709" i="1"/>
  <c r="AJ710" i="1"/>
  <c r="AJ709" i="1"/>
  <c r="AJ708" i="1"/>
  <c r="AI710" i="1"/>
  <c r="F419" i="1"/>
  <c r="G419" i="1" s="1"/>
  <c r="F415" i="1"/>
  <c r="G415" i="1" s="1"/>
  <c r="F412" i="1"/>
  <c r="G412" i="1" s="1"/>
  <c r="F416" i="1"/>
  <c r="G416" i="1" s="1"/>
  <c r="D93" i="1"/>
  <c r="F413" i="1"/>
  <c r="G413" i="1" s="1"/>
  <c r="F420" i="1"/>
  <c r="G420" i="1" s="1"/>
  <c r="AA13" i="1"/>
  <c r="AB13" i="1"/>
  <c r="Z13" i="1"/>
  <c r="Y13" i="1"/>
  <c r="F421" i="1"/>
  <c r="G421" i="1" s="1"/>
  <c r="F423" i="1"/>
  <c r="G423" i="1" s="1"/>
  <c r="F425" i="1"/>
  <c r="G425" i="1" s="1"/>
  <c r="F429" i="1"/>
  <c r="G429" i="1" s="1"/>
  <c r="F426" i="1"/>
  <c r="G426" i="1" s="1"/>
  <c r="F410" i="1"/>
  <c r="G410" i="1" s="1"/>
  <c r="F417" i="1"/>
  <c r="G417" i="1" s="1"/>
  <c r="F427" i="1"/>
  <c r="G427" i="1" s="1"/>
  <c r="F411" i="1"/>
  <c r="G411" i="1" s="1"/>
  <c r="F414" i="1"/>
  <c r="G414" i="1" s="1"/>
  <c r="F418" i="1"/>
  <c r="G418" i="1" s="1"/>
  <c r="F422" i="1"/>
  <c r="G422" i="1" s="1"/>
  <c r="F424" i="1"/>
  <c r="G424" i="1" s="1"/>
  <c r="F428" i="1"/>
  <c r="G428" i="1" s="1"/>
  <c r="AK664" i="1" l="1"/>
  <c r="AJ664" i="1"/>
  <c r="AL672" i="1"/>
  <c r="AI664" i="1"/>
  <c r="AK672" i="1"/>
  <c r="Z372" i="1"/>
  <c r="AI281" i="1"/>
  <c r="AK281" i="1"/>
  <c r="AJ281" i="1"/>
  <c r="AJ283" i="1" s="1"/>
  <c r="AK413" i="1"/>
  <c r="AL586" i="1"/>
  <c r="O302" i="1"/>
  <c r="AJ648" i="1"/>
  <c r="AA372" i="1"/>
  <c r="Y372" i="1"/>
  <c r="AB372" i="1"/>
  <c r="T215" i="1"/>
  <c r="Y215" i="1" s="1"/>
  <c r="Y214" i="1"/>
  <c r="AD214" i="1" s="1"/>
  <c r="AE214" i="1" s="1"/>
  <c r="U214" i="1"/>
  <c r="AA460" i="1"/>
  <c r="U460" i="1"/>
  <c r="Y222" i="1"/>
  <c r="U222" i="1"/>
  <c r="Y675" i="1"/>
  <c r="AD675" i="1" s="1"/>
  <c r="AE675" i="1" s="1"/>
  <c r="U675" i="1"/>
  <c r="Y676" i="1"/>
  <c r="U676" i="1"/>
  <c r="Y444" i="1"/>
  <c r="U444" i="1"/>
  <c r="AA166" i="1"/>
  <c r="U166" i="1"/>
  <c r="Z401" i="1"/>
  <c r="U401" i="1"/>
  <c r="Z315" i="1"/>
  <c r="U315" i="1"/>
  <c r="AA651" i="1"/>
  <c r="U651" i="1"/>
  <c r="Z224" i="1"/>
  <c r="U224" i="1"/>
  <c r="Y529" i="1"/>
  <c r="U529" i="1"/>
  <c r="Z240" i="1"/>
  <c r="U240" i="1"/>
  <c r="AA197" i="1"/>
  <c r="U197" i="1"/>
  <c r="AB343" i="1"/>
  <c r="U343" i="1"/>
  <c r="Z478" i="1"/>
  <c r="U478" i="1"/>
  <c r="Y668" i="1"/>
  <c r="Y672" i="1" s="1"/>
  <c r="U668" i="1"/>
  <c r="Z603" i="1"/>
  <c r="U603" i="1"/>
  <c r="Z653" i="1"/>
  <c r="U653" i="1"/>
  <c r="AA374" i="1"/>
  <c r="U374" i="1"/>
  <c r="Y459" i="1"/>
  <c r="AD459" i="1" s="1"/>
  <c r="AI459" i="1" s="1"/>
  <c r="U459" i="1"/>
  <c r="Y435" i="1"/>
  <c r="AD435" i="1" s="1"/>
  <c r="AK435" i="1" s="1"/>
  <c r="U435" i="1"/>
  <c r="AB575" i="1"/>
  <c r="U575" i="1"/>
  <c r="AB196" i="1"/>
  <c r="U196" i="1"/>
  <c r="AB544" i="1"/>
  <c r="U544" i="1"/>
  <c r="AA436" i="1"/>
  <c r="AB546" i="1"/>
  <c r="U546" i="1"/>
  <c r="Y373" i="1"/>
  <c r="AD373" i="1" s="1"/>
  <c r="AE373" i="1" s="1"/>
  <c r="U373" i="1"/>
  <c r="AA660" i="1"/>
  <c r="U660" i="1"/>
  <c r="AA635" i="1"/>
  <c r="U635" i="1"/>
  <c r="AA386" i="1"/>
  <c r="U386" i="1"/>
  <c r="AA255" i="1"/>
  <c r="U255" i="1"/>
  <c r="AA207" i="1"/>
  <c r="U207" i="1"/>
  <c r="AA253" i="1"/>
  <c r="U253" i="1"/>
  <c r="AA398" i="1"/>
  <c r="Z324" i="1"/>
  <c r="AB573" i="1"/>
  <c r="U573" i="1"/>
  <c r="AA612" i="1"/>
  <c r="U612" i="1"/>
  <c r="Y611" i="1"/>
  <c r="AD611" i="1" s="1"/>
  <c r="AK611" i="1" s="1"/>
  <c r="AB590" i="1"/>
  <c r="U590" i="1"/>
  <c r="Z385" i="1"/>
  <c r="U385" i="1"/>
  <c r="Y565" i="1"/>
  <c r="AD565" i="1" s="1"/>
  <c r="AE565" i="1" s="1"/>
  <c r="U565" i="1"/>
  <c r="Z633" i="1"/>
  <c r="U633" i="1"/>
  <c r="AA661" i="1"/>
  <c r="U661" i="1"/>
  <c r="Z610" i="1"/>
  <c r="U610" i="1"/>
  <c r="Y409" i="1"/>
  <c r="U409" i="1"/>
  <c r="Y445" i="1"/>
  <c r="AD445" i="1" s="1"/>
  <c r="AL445" i="1" s="1"/>
  <c r="AL448" i="1" s="1"/>
  <c r="U445" i="1"/>
  <c r="Z458" i="1"/>
  <c r="U458" i="1"/>
  <c r="AA480" i="1"/>
  <c r="U480" i="1"/>
  <c r="AA634" i="1"/>
  <c r="U634" i="1"/>
  <c r="Z501" i="1"/>
  <c r="U501" i="1"/>
  <c r="Y479" i="1"/>
  <c r="AD479" i="1" s="1"/>
  <c r="AJ479" i="1" s="1"/>
  <c r="Y522" i="1"/>
  <c r="AD522" i="1" s="1"/>
  <c r="AK566" i="1"/>
  <c r="Z582" i="1"/>
  <c r="Z586" i="1" s="1"/>
  <c r="U582" i="1"/>
  <c r="Z185" i="1"/>
  <c r="U185" i="1"/>
  <c r="Y322" i="1"/>
  <c r="U322" i="1"/>
  <c r="Y530" i="1"/>
  <c r="U530" i="1"/>
  <c r="Y437" i="1"/>
  <c r="U437" i="1"/>
  <c r="Z531" i="1"/>
  <c r="U531" i="1"/>
  <c r="AA417" i="1"/>
  <c r="U417" i="1"/>
  <c r="AB254" i="1"/>
  <c r="U254" i="1"/>
  <c r="AB387" i="1"/>
  <c r="U387" i="1"/>
  <c r="AA231" i="1"/>
  <c r="AA235" i="1" s="1"/>
  <c r="U231" i="1"/>
  <c r="Y252" i="1"/>
  <c r="AD252" i="1" s="1"/>
  <c r="AE252" i="1" s="1"/>
  <c r="U252" i="1"/>
  <c r="AA616" i="1"/>
  <c r="Z313" i="1"/>
  <c r="U313" i="1"/>
  <c r="AA488" i="1"/>
  <c r="U488" i="1"/>
  <c r="AB523" i="1"/>
  <c r="U523" i="1"/>
  <c r="Y176" i="1"/>
  <c r="U176" i="1"/>
  <c r="Z503" i="1"/>
  <c r="U503" i="1"/>
  <c r="Z187" i="1"/>
  <c r="U187" i="1"/>
  <c r="AA516" i="1"/>
  <c r="U516" i="1"/>
  <c r="AA241" i="1"/>
  <c r="U241" i="1"/>
  <c r="AA620" i="1"/>
  <c r="U620" i="1"/>
  <c r="Y216" i="1"/>
  <c r="AB342" i="1"/>
  <c r="U342" i="1"/>
  <c r="AB407" i="1"/>
  <c r="U407" i="1"/>
  <c r="Y521" i="1"/>
  <c r="AD521" i="1" s="1"/>
  <c r="AE521" i="1" s="1"/>
  <c r="U521" i="1"/>
  <c r="AA652" i="1"/>
  <c r="Y487" i="1"/>
  <c r="U487" i="1"/>
  <c r="AB619" i="1"/>
  <c r="U619" i="1"/>
  <c r="Z502" i="1"/>
  <c r="U502" i="1"/>
  <c r="AA618" i="1"/>
  <c r="U618" i="1"/>
  <c r="Z674" i="1"/>
  <c r="U674" i="1"/>
  <c r="Y341" i="1"/>
  <c r="AD341" i="1" s="1"/>
  <c r="AE341" i="1" s="1"/>
  <c r="U341" i="1"/>
  <c r="Y415" i="1"/>
  <c r="AD415" i="1" s="1"/>
  <c r="AE415" i="1" s="1"/>
  <c r="U415" i="1"/>
  <c r="AA178" i="1"/>
  <c r="U178" i="1"/>
  <c r="AA443" i="1"/>
  <c r="U443" i="1"/>
  <c r="AA168" i="1"/>
  <c r="Y416" i="1"/>
  <c r="AD416" i="1" s="1"/>
  <c r="AE416" i="1" s="1"/>
  <c r="U416" i="1"/>
  <c r="AB574" i="1"/>
  <c r="U574" i="1"/>
  <c r="AA402" i="1"/>
  <c r="U402" i="1"/>
  <c r="AA364" i="1"/>
  <c r="U364" i="1"/>
  <c r="Z209" i="1"/>
  <c r="U209" i="1"/>
  <c r="AB344" i="1"/>
  <c r="U344" i="1"/>
  <c r="Z400" i="1"/>
  <c r="U400" i="1"/>
  <c r="AA177" i="1"/>
  <c r="U177" i="1"/>
  <c r="AA206" i="1"/>
  <c r="U206" i="1"/>
  <c r="AA430" i="1"/>
  <c r="U430" i="1"/>
  <c r="Z659" i="1"/>
  <c r="U659" i="1"/>
  <c r="Y223" i="1"/>
  <c r="U223" i="1"/>
  <c r="Y208" i="1"/>
  <c r="U208" i="1"/>
  <c r="AA545" i="1"/>
  <c r="U545" i="1"/>
  <c r="AB588" i="1"/>
  <c r="U588" i="1"/>
  <c r="AB589" i="1"/>
  <c r="U589" i="1"/>
  <c r="T657" i="1"/>
  <c r="Z657" i="1" s="1"/>
  <c r="O257" i="1"/>
  <c r="O219" i="1"/>
  <c r="Z694" i="1"/>
  <c r="T548" i="1"/>
  <c r="O562" i="1"/>
  <c r="T519" i="1"/>
  <c r="Y519" i="1" s="1"/>
  <c r="AD519" i="1" s="1"/>
  <c r="T355" i="1"/>
  <c r="O432" i="1"/>
  <c r="T442" i="1"/>
  <c r="AA442" i="1" s="1"/>
  <c r="Q422" i="1"/>
  <c r="O506" i="1"/>
  <c r="O551" i="1"/>
  <c r="T528" i="1"/>
  <c r="T347" i="1"/>
  <c r="Z347" i="1" s="1"/>
  <c r="T617" i="1"/>
  <c r="T312" i="1"/>
  <c r="AB312" i="1" s="1"/>
  <c r="T306" i="1"/>
  <c r="AB306" i="1" s="1"/>
  <c r="T213" i="1"/>
  <c r="AB213" i="1" s="1"/>
  <c r="Q420" i="1"/>
  <c r="AB324" i="1"/>
  <c r="O290" i="1"/>
  <c r="O200" i="1"/>
  <c r="O607" i="1"/>
  <c r="O310" i="1"/>
  <c r="AA324" i="1"/>
  <c r="Q508" i="1"/>
  <c r="Q465" i="1"/>
  <c r="Y324" i="1"/>
  <c r="O475" i="1"/>
  <c r="T658" i="1"/>
  <c r="AB658" i="1" s="1"/>
  <c r="T399" i="1"/>
  <c r="T571" i="1"/>
  <c r="T165" i="1"/>
  <c r="Q640" i="1"/>
  <c r="O336" i="1"/>
  <c r="T268" i="1"/>
  <c r="T608" i="1"/>
  <c r="T485" i="1"/>
  <c r="AB485" i="1" s="1"/>
  <c r="T441" i="1"/>
  <c r="T390" i="1"/>
  <c r="T356" i="1"/>
  <c r="T220" i="1"/>
  <c r="AA220" i="1" s="1"/>
  <c r="T258" i="1"/>
  <c r="T175" i="1"/>
  <c r="O202" i="1"/>
  <c r="AA573" i="1"/>
  <c r="Q607" i="1"/>
  <c r="O346" i="1"/>
  <c r="O389" i="1"/>
  <c r="O171" i="1"/>
  <c r="O686" i="1" s="1"/>
  <c r="O687" i="1" s="1"/>
  <c r="R681" i="1"/>
  <c r="T433" i="1"/>
  <c r="R595" i="1"/>
  <c r="T649" i="1"/>
  <c r="T572" i="1"/>
  <c r="T311" i="1"/>
  <c r="Q292" i="1"/>
  <c r="T172" i="1"/>
  <c r="T527" i="1"/>
  <c r="P508" i="1"/>
  <c r="T476" i="1"/>
  <c r="AA476" i="1" s="1"/>
  <c r="T350" i="1"/>
  <c r="P551" i="1"/>
  <c r="T269" i="1"/>
  <c r="T167" i="1"/>
  <c r="AB167" i="1" s="1"/>
  <c r="P595" i="1"/>
  <c r="R202" i="1"/>
  <c r="P247" i="1"/>
  <c r="P202" i="1"/>
  <c r="P336" i="1"/>
  <c r="T263" i="1"/>
  <c r="P219" i="1"/>
  <c r="P379" i="1"/>
  <c r="O638" i="1"/>
  <c r="R508" i="1"/>
  <c r="P465" i="1"/>
  <c r="R163" i="1"/>
  <c r="R686" i="1" s="1"/>
  <c r="R687" i="1" s="1"/>
  <c r="O292" i="1"/>
  <c r="O679" i="1"/>
  <c r="P163" i="1"/>
  <c r="P686" i="1" s="1"/>
  <c r="P687" i="1" s="1"/>
  <c r="Q506" i="1"/>
  <c r="O463" i="1"/>
  <c r="P506" i="1"/>
  <c r="R422" i="1"/>
  <c r="O420" i="1"/>
  <c r="O245" i="1"/>
  <c r="Q595" i="1"/>
  <c r="O211" i="1"/>
  <c r="R336" i="1"/>
  <c r="T563" i="1"/>
  <c r="Q336" i="1"/>
  <c r="R292" i="1"/>
  <c r="Q551" i="1"/>
  <c r="P422" i="1"/>
  <c r="Q379" i="1"/>
  <c r="R465" i="1"/>
  <c r="R379" i="1"/>
  <c r="T303" i="1"/>
  <c r="R247" i="1"/>
  <c r="Q247" i="1"/>
  <c r="Q202" i="1"/>
  <c r="O247" i="1"/>
  <c r="R640" i="1"/>
  <c r="R354" i="1"/>
  <c r="R551" i="1"/>
  <c r="O334" i="1"/>
  <c r="O595" i="1"/>
  <c r="P640" i="1"/>
  <c r="O508" i="1"/>
  <c r="O640" i="1"/>
  <c r="O593" i="1"/>
  <c r="T221" i="1"/>
  <c r="O465" i="1"/>
  <c r="O422" i="1"/>
  <c r="O379" i="1"/>
  <c r="P292" i="1"/>
  <c r="O648" i="1"/>
  <c r="O518" i="1"/>
  <c r="Q681" i="1"/>
  <c r="O681" i="1"/>
  <c r="O377" i="1"/>
  <c r="P681" i="1"/>
  <c r="Y610" i="1"/>
  <c r="AD610" i="1" s="1"/>
  <c r="AE610" i="1" s="1"/>
  <c r="AB187" i="1"/>
  <c r="Y254" i="1"/>
  <c r="Z252" i="1"/>
  <c r="Y402" i="1"/>
  <c r="AD402" i="1" s="1"/>
  <c r="Y385" i="1"/>
  <c r="AD385" i="1" s="1"/>
  <c r="Y620" i="1"/>
  <c r="AB231" i="1"/>
  <c r="AB235" i="1" s="1"/>
  <c r="Z253" i="1"/>
  <c r="AB661" i="1"/>
  <c r="AA659" i="1"/>
  <c r="Y197" i="1"/>
  <c r="AA529" i="1"/>
  <c r="Y400" i="1"/>
  <c r="AB444" i="1"/>
  <c r="Y503" i="1"/>
  <c r="AB459" i="1"/>
  <c r="AB676" i="1"/>
  <c r="AA341" i="1"/>
  <c r="Y480" i="1"/>
  <c r="AB385" i="1"/>
  <c r="Y588" i="1"/>
  <c r="AD588" i="1" s="1"/>
  <c r="AE588" i="1" s="1"/>
  <c r="Z430" i="1"/>
  <c r="AB255" i="1"/>
  <c r="AL518" i="1"/>
  <c r="AL623" i="1"/>
  <c r="Y386" i="1"/>
  <c r="AA385" i="1"/>
  <c r="Y633" i="1"/>
  <c r="AD633" i="1" s="1"/>
  <c r="AE633" i="1" s="1"/>
  <c r="Y206" i="1"/>
  <c r="AD206" i="1" s="1"/>
  <c r="Z435" i="1"/>
  <c r="AB502" i="1"/>
  <c r="Z675" i="1"/>
  <c r="AB675" i="1"/>
  <c r="AA208" i="1"/>
  <c r="AA222" i="1"/>
  <c r="Z373" i="1"/>
  <c r="AB545" i="1"/>
  <c r="Y502" i="1"/>
  <c r="AD502" i="1" s="1"/>
  <c r="Y240" i="1"/>
  <c r="AD240" i="1" s="1"/>
  <c r="AE240" i="1" s="1"/>
  <c r="Z573" i="1"/>
  <c r="Z574" i="1"/>
  <c r="AA675" i="1"/>
  <c r="AA342" i="1"/>
  <c r="AA502" i="1"/>
  <c r="Y573" i="1"/>
  <c r="AB222" i="1"/>
  <c r="AB364" i="1"/>
  <c r="AB487" i="1"/>
  <c r="AJ631" i="1"/>
  <c r="AB635" i="1"/>
  <c r="Z222" i="1"/>
  <c r="Y315" i="1"/>
  <c r="AD315" i="1" s="1"/>
  <c r="AA523" i="1"/>
  <c r="Y209" i="1"/>
  <c r="AD209" i="1" s="1"/>
  <c r="AA407" i="1"/>
  <c r="AA619" i="1"/>
  <c r="AI370" i="1"/>
  <c r="AA176" i="1"/>
  <c r="AB223" i="1"/>
  <c r="Z254" i="1"/>
  <c r="Y313" i="1"/>
  <c r="AB386" i="1"/>
  <c r="AA252" i="1"/>
  <c r="Z364" i="1"/>
  <c r="Z480" i="1"/>
  <c r="AB611" i="1"/>
  <c r="AB610" i="1"/>
  <c r="AB633" i="1"/>
  <c r="AA209" i="1"/>
  <c r="Z255" i="1"/>
  <c r="AA530" i="1"/>
  <c r="AA223" i="1"/>
  <c r="AA254" i="1"/>
  <c r="AB315" i="1"/>
  <c r="Y364" i="1"/>
  <c r="AB437" i="1"/>
  <c r="AB480" i="1"/>
  <c r="Z488" i="1"/>
  <c r="AA588" i="1"/>
  <c r="AL566" i="1"/>
  <c r="Z612" i="1"/>
  <c r="AA575" i="1"/>
  <c r="AA611" i="1"/>
  <c r="AA610" i="1"/>
  <c r="Z223" i="1"/>
  <c r="AB209" i="1"/>
  <c r="Y255" i="1"/>
  <c r="AD255" i="1" s="1"/>
  <c r="AB415" i="1"/>
  <c r="AL475" i="1"/>
  <c r="AB620" i="1"/>
  <c r="AA315" i="1"/>
  <c r="AB252" i="1"/>
  <c r="Z386" i="1"/>
  <c r="Z588" i="1"/>
  <c r="Z620" i="1"/>
  <c r="AA633" i="1"/>
  <c r="Y460" i="1"/>
  <c r="Z611" i="1"/>
  <c r="Z652" i="1"/>
  <c r="AA196" i="1"/>
  <c r="Y344" i="1"/>
  <c r="AD344" i="1" s="1"/>
  <c r="AB479" i="1"/>
  <c r="Y652" i="1"/>
  <c r="AD652" i="1" s="1"/>
  <c r="Y674" i="1"/>
  <c r="AD674" i="1" s="1"/>
  <c r="AE674" i="1" s="1"/>
  <c r="AK283" i="1"/>
  <c r="AB402" i="1"/>
  <c r="AI623" i="1"/>
  <c r="Z196" i="1"/>
  <c r="AA479" i="1"/>
  <c r="AB409" i="1"/>
  <c r="AA387" i="1"/>
  <c r="AB652" i="1"/>
  <c r="AL370" i="1"/>
  <c r="AI290" i="1"/>
  <c r="Z402" i="1"/>
  <c r="AK562" i="1"/>
  <c r="Y196" i="1"/>
  <c r="AD196" i="1" s="1"/>
  <c r="Z479" i="1"/>
  <c r="Z618" i="1"/>
  <c r="AB178" i="1"/>
  <c r="AJ623" i="1"/>
  <c r="AA401" i="1"/>
  <c r="Z635" i="1"/>
  <c r="AD703" i="1"/>
  <c r="AI703" i="1" s="1"/>
  <c r="AB341" i="1"/>
  <c r="AA444" i="1"/>
  <c r="AA459" i="1"/>
  <c r="AA409" i="1"/>
  <c r="AB503" i="1"/>
  <c r="Y634" i="1"/>
  <c r="AD634" i="1" s="1"/>
  <c r="Z207" i="1"/>
  <c r="Y398" i="1"/>
  <c r="AD398" i="1" s="1"/>
  <c r="Z341" i="1"/>
  <c r="AA565" i="1"/>
  <c r="Z444" i="1"/>
  <c r="Z459" i="1"/>
  <c r="AJ456" i="1"/>
  <c r="Z409" i="1"/>
  <c r="AA503" i="1"/>
  <c r="AK459" i="1"/>
  <c r="AB208" i="1"/>
  <c r="Z445" i="1"/>
  <c r="Y501" i="1"/>
  <c r="AA582" i="1"/>
  <c r="AA586" i="1" s="1"/>
  <c r="Y653" i="1"/>
  <c r="AA589" i="1"/>
  <c r="AB522" i="1"/>
  <c r="Y224" i="1"/>
  <c r="AD224" i="1" s="1"/>
  <c r="AB214" i="1"/>
  <c r="AA435" i="1"/>
  <c r="AB478" i="1"/>
  <c r="AB501" i="1"/>
  <c r="Z589" i="1"/>
  <c r="AA522" i="1"/>
  <c r="Y651" i="1"/>
  <c r="AD651" i="1" s="1"/>
  <c r="AE651" i="1" s="1"/>
  <c r="Z634" i="1"/>
  <c r="Z208" i="1"/>
  <c r="AB176" i="1"/>
  <c r="AB224" i="1"/>
  <c r="Y417" i="1"/>
  <c r="Z398" i="1"/>
  <c r="AB417" i="1"/>
  <c r="Z545" i="1"/>
  <c r="AA224" i="1"/>
  <c r="AK290" i="1"/>
  <c r="AI334" i="1"/>
  <c r="AA416" i="1"/>
  <c r="AB458" i="1"/>
  <c r="AA501" i="1"/>
  <c r="AI631" i="1"/>
  <c r="Y589" i="1"/>
  <c r="AD589" i="1" s="1"/>
  <c r="Z522" i="1"/>
  <c r="AB634" i="1"/>
  <c r="Z177" i="1"/>
  <c r="Z176" i="1"/>
  <c r="Y545" i="1"/>
  <c r="AD545" i="1" s="1"/>
  <c r="Y207" i="1"/>
  <c r="AD207" i="1" s="1"/>
  <c r="AE207" i="1" s="1"/>
  <c r="AB435" i="1"/>
  <c r="AB651" i="1"/>
  <c r="Z166" i="1"/>
  <c r="Y177" i="1"/>
  <c r="AB207" i="1"/>
  <c r="Z417" i="1"/>
  <c r="AB398" i="1"/>
  <c r="Y231" i="1"/>
  <c r="Y235" i="1" s="1"/>
  <c r="Z241" i="1"/>
  <c r="Z529" i="1"/>
  <c r="Y430" i="1"/>
  <c r="Z616" i="1"/>
  <c r="Y659" i="1"/>
  <c r="Y661" i="1"/>
  <c r="Z206" i="1"/>
  <c r="AB206" i="1"/>
  <c r="AB253" i="1"/>
  <c r="AB177" i="1"/>
  <c r="AB400" i="1"/>
  <c r="Z661" i="1"/>
  <c r="AB565" i="1"/>
  <c r="Z651" i="1"/>
  <c r="AJ699" i="1"/>
  <c r="AB197" i="1"/>
  <c r="AB241" i="1"/>
  <c r="Z216" i="1"/>
  <c r="Y531" i="1"/>
  <c r="AD531" i="1" s="1"/>
  <c r="Y582" i="1"/>
  <c r="Y586" i="1" s="1"/>
  <c r="Y603" i="1"/>
  <c r="AB430" i="1"/>
  <c r="AJ566" i="1"/>
  <c r="Y616" i="1"/>
  <c r="AD616" i="1" s="1"/>
  <c r="AA590" i="1"/>
  <c r="AB668" i="1"/>
  <c r="AB672" i="1" s="1"/>
  <c r="AB529" i="1"/>
  <c r="AA400" i="1"/>
  <c r="Z565" i="1"/>
  <c r="AB659" i="1"/>
  <c r="AB616" i="1"/>
  <c r="AB660" i="1"/>
  <c r="AI562" i="1"/>
  <c r="Z231" i="1"/>
  <c r="Z235" i="1" s="1"/>
  <c r="Z197" i="1"/>
  <c r="Y241" i="1"/>
  <c r="AD241" i="1" s="1"/>
  <c r="AA521" i="1"/>
  <c r="Y443" i="1"/>
  <c r="AB582" i="1"/>
  <c r="AB586" i="1" s="1"/>
  <c r="AI566" i="1"/>
  <c r="Y660" i="1"/>
  <c r="Y185" i="1"/>
  <c r="AK370" i="1"/>
  <c r="AA322" i="1"/>
  <c r="Z374" i="1"/>
  <c r="Y253" i="1"/>
  <c r="AD253" i="1" s="1"/>
  <c r="Z660" i="1"/>
  <c r="AA214" i="1"/>
  <c r="AB240" i="1"/>
  <c r="Z443" i="1"/>
  <c r="Y488" i="1"/>
  <c r="AD488" i="1" s="1"/>
  <c r="AB603" i="1"/>
  <c r="AL631" i="1"/>
  <c r="Z460" i="1"/>
  <c r="Z590" i="1"/>
  <c r="Z387" i="1"/>
  <c r="Z676" i="1"/>
  <c r="AB168" i="1"/>
  <c r="Y166" i="1"/>
  <c r="AA185" i="1"/>
  <c r="Z178" i="1"/>
  <c r="Y168" i="1"/>
  <c r="AB322" i="1"/>
  <c r="Y374" i="1"/>
  <c r="Z436" i="1"/>
  <c r="AB516" i="1"/>
  <c r="AB518" i="1" s="1"/>
  <c r="Z214" i="1"/>
  <c r="AL413" i="1"/>
  <c r="Y436" i="1"/>
  <c r="AA344" i="1"/>
  <c r="AA240" i="1"/>
  <c r="Z521" i="1"/>
  <c r="AB443" i="1"/>
  <c r="AB488" i="1"/>
  <c r="AA603" i="1"/>
  <c r="AB460" i="1"/>
  <c r="Y590" i="1"/>
  <c r="Y387" i="1"/>
  <c r="AD387" i="1" s="1"/>
  <c r="AA676" i="1"/>
  <c r="Z168" i="1"/>
  <c r="AB185" i="1"/>
  <c r="AB373" i="1"/>
  <c r="Y178" i="1"/>
  <c r="AD178" i="1" s="1"/>
  <c r="Z322" i="1"/>
  <c r="AB374" i="1"/>
  <c r="AB436" i="1"/>
  <c r="Z516" i="1"/>
  <c r="Z518" i="1" s="1"/>
  <c r="AJ413" i="1"/>
  <c r="AI432" i="1"/>
  <c r="Y516" i="1"/>
  <c r="Y518" i="1" s="1"/>
  <c r="Z344" i="1"/>
  <c r="AB521" i="1"/>
  <c r="AK456" i="1"/>
  <c r="AA653" i="1"/>
  <c r="Y635" i="1"/>
  <c r="AB653" i="1"/>
  <c r="AB166" i="1"/>
  <c r="AA373" i="1"/>
  <c r="AK542" i="1"/>
  <c r="AL334" i="1"/>
  <c r="AJ499" i="1"/>
  <c r="AJ370" i="1"/>
  <c r="AK191" i="1"/>
  <c r="Z342" i="1"/>
  <c r="AB416" i="1"/>
  <c r="Z437" i="1"/>
  <c r="AK631" i="1"/>
  <c r="Z407" i="1"/>
  <c r="Y574" i="1"/>
  <c r="AB618" i="1"/>
  <c r="Z575" i="1"/>
  <c r="Y618" i="1"/>
  <c r="AA668" i="1"/>
  <c r="AA672" i="1" s="1"/>
  <c r="AA674" i="1"/>
  <c r="Z619" i="1"/>
  <c r="AL283" i="1"/>
  <c r="AA415" i="1"/>
  <c r="AL562" i="1"/>
  <c r="Y401" i="1"/>
  <c r="AA544" i="1"/>
  <c r="Y544" i="1"/>
  <c r="Z544" i="1"/>
  <c r="AA531" i="1"/>
  <c r="AB531" i="1"/>
  <c r="AL290" i="1"/>
  <c r="AB313" i="1"/>
  <c r="AB216" i="1"/>
  <c r="Y342" i="1"/>
  <c r="AD342" i="1" s="1"/>
  <c r="AE342" i="1" s="1"/>
  <c r="Z416" i="1"/>
  <c r="AA437" i="1"/>
  <c r="AA445" i="1"/>
  <c r="Y407" i="1"/>
  <c r="Y575" i="1"/>
  <c r="AD575" i="1" s="1"/>
  <c r="AK648" i="1"/>
  <c r="Z668" i="1"/>
  <c r="Z672" i="1" s="1"/>
  <c r="AB674" i="1"/>
  <c r="Y619" i="1"/>
  <c r="Z415" i="1"/>
  <c r="AJ562" i="1"/>
  <c r="AB401" i="1"/>
  <c r="Z530" i="1"/>
  <c r="AA187" i="1"/>
  <c r="Y187" i="1"/>
  <c r="AA546" i="1"/>
  <c r="Y546" i="1"/>
  <c r="Z546" i="1"/>
  <c r="AD698" i="1"/>
  <c r="AI698" i="1" s="1"/>
  <c r="AA313" i="1"/>
  <c r="AA216" i="1"/>
  <c r="AB445" i="1"/>
  <c r="AB530" i="1"/>
  <c r="AL456" i="1"/>
  <c r="AA574" i="1"/>
  <c r="AJ334" i="1"/>
  <c r="AL699" i="1"/>
  <c r="AI413" i="1"/>
  <c r="AI456" i="1"/>
  <c r="AI542" i="1"/>
  <c r="AK334" i="1"/>
  <c r="Y478" i="1"/>
  <c r="AA478" i="1"/>
  <c r="Y523" i="1"/>
  <c r="Z523" i="1"/>
  <c r="AA567" i="1"/>
  <c r="Y567" i="1"/>
  <c r="Z567" i="1"/>
  <c r="AB567" i="1"/>
  <c r="Y343" i="1"/>
  <c r="Z343" i="1"/>
  <c r="AA343" i="1"/>
  <c r="AI283" i="1"/>
  <c r="Y458" i="1"/>
  <c r="AD458" i="1" s="1"/>
  <c r="AA458" i="1"/>
  <c r="AJ542" i="1"/>
  <c r="Z487" i="1"/>
  <c r="AA487" i="1"/>
  <c r="AD372" i="1"/>
  <c r="AE372" i="1" s="1"/>
  <c r="AK699" i="1"/>
  <c r="T707" i="1"/>
  <c r="AA707" i="1" s="1"/>
  <c r="AJ191" i="1"/>
  <c r="AA493" i="1"/>
  <c r="AA499" i="1" s="1"/>
  <c r="Y493" i="1"/>
  <c r="Y499" i="1" s="1"/>
  <c r="AB493" i="1"/>
  <c r="AB499" i="1" s="1"/>
  <c r="Z493" i="1"/>
  <c r="Z499" i="1" s="1"/>
  <c r="AL542" i="1"/>
  <c r="Y612" i="1"/>
  <c r="AB612" i="1"/>
  <c r="AB161" i="1"/>
  <c r="Y161" i="1"/>
  <c r="AD161" i="1" s="1"/>
  <c r="Z161" i="1"/>
  <c r="AA161" i="1"/>
  <c r="AB160" i="1"/>
  <c r="Y160" i="1"/>
  <c r="AA160" i="1"/>
  <c r="Z160" i="1"/>
  <c r="AI191" i="1"/>
  <c r="AB264" i="1"/>
  <c r="Y264" i="1"/>
  <c r="Z264" i="1"/>
  <c r="AA264" i="1"/>
  <c r="AB285" i="1"/>
  <c r="Y285" i="1"/>
  <c r="Z285" i="1"/>
  <c r="AA285" i="1"/>
  <c r="Y195" i="1"/>
  <c r="Z195" i="1"/>
  <c r="AA195" i="1"/>
  <c r="AB195" i="1"/>
  <c r="AJ290" i="1"/>
  <c r="AB450" i="1"/>
  <c r="AA450" i="1"/>
  <c r="Z450" i="1"/>
  <c r="Y450" i="1"/>
  <c r="AL235" i="1"/>
  <c r="AB262" i="1"/>
  <c r="AA262" i="1"/>
  <c r="Z262" i="1"/>
  <c r="Y262" i="1"/>
  <c r="AB357" i="1"/>
  <c r="Z357" i="1"/>
  <c r="AA357" i="1"/>
  <c r="Y357" i="1"/>
  <c r="AJ475" i="1"/>
  <c r="AB394" i="1"/>
  <c r="Y394" i="1"/>
  <c r="Z394" i="1"/>
  <c r="AA394" i="1"/>
  <c r="AK499" i="1"/>
  <c r="Y428" i="1"/>
  <c r="Z428" i="1"/>
  <c r="AA428" i="1"/>
  <c r="AB428" i="1"/>
  <c r="AB627" i="1"/>
  <c r="AB631" i="1" s="1"/>
  <c r="Y627" i="1"/>
  <c r="Y631" i="1" s="1"/>
  <c r="AA627" i="1"/>
  <c r="AA631" i="1" s="1"/>
  <c r="Z627" i="1"/>
  <c r="Z631" i="1" s="1"/>
  <c r="AB644" i="1"/>
  <c r="AA644" i="1"/>
  <c r="Y644" i="1"/>
  <c r="Z644" i="1"/>
  <c r="AI648" i="1"/>
  <c r="AB560" i="1"/>
  <c r="Y560" i="1"/>
  <c r="Z560" i="1"/>
  <c r="AA560" i="1"/>
  <c r="AL607" i="1"/>
  <c r="AB270" i="1"/>
  <c r="AA270" i="1"/>
  <c r="Z270" i="1"/>
  <c r="Y270" i="1"/>
  <c r="AB272" i="1"/>
  <c r="Z272" i="1"/>
  <c r="Y272" i="1"/>
  <c r="AD272" i="1" s="1"/>
  <c r="AE272" i="1" s="1"/>
  <c r="AA272" i="1"/>
  <c r="AB287" i="1"/>
  <c r="AA287" i="1"/>
  <c r="Y287" i="1"/>
  <c r="Z287" i="1"/>
  <c r="AB452" i="1"/>
  <c r="AA452" i="1"/>
  <c r="Y452" i="1"/>
  <c r="Z452" i="1"/>
  <c r="AJ235" i="1"/>
  <c r="AL297" i="1"/>
  <c r="AJ297" i="1"/>
  <c r="AI297" i="1"/>
  <c r="AK297" i="1"/>
  <c r="AL432" i="1"/>
  <c r="Z279" i="1"/>
  <c r="Z283" i="1" s="1"/>
  <c r="AA279" i="1"/>
  <c r="AA283" i="1" s="1"/>
  <c r="Y279" i="1"/>
  <c r="Y283" i="1" s="1"/>
  <c r="AB279" i="1"/>
  <c r="AB283" i="1" s="1"/>
  <c r="Y366" i="1"/>
  <c r="Z366" i="1"/>
  <c r="AA366" i="1"/>
  <c r="AB366" i="1"/>
  <c r="AB473" i="1"/>
  <c r="Y473" i="1"/>
  <c r="Z473" i="1"/>
  <c r="AA473" i="1"/>
  <c r="AI499" i="1"/>
  <c r="AK518" i="1"/>
  <c r="AL648" i="1"/>
  <c r="AK586" i="1"/>
  <c r="Y484" i="1"/>
  <c r="AD484" i="1" s="1"/>
  <c r="Z484" i="1"/>
  <c r="AA484" i="1"/>
  <c r="AB484" i="1"/>
  <c r="AB538" i="1"/>
  <c r="AB542" i="1" s="1"/>
  <c r="Y538" i="1"/>
  <c r="Y542" i="1" s="1"/>
  <c r="Z538" i="1"/>
  <c r="AA538" i="1"/>
  <c r="AA542" i="1" s="1"/>
  <c r="AK607" i="1"/>
  <c r="AB158" i="1"/>
  <c r="Y158" i="1"/>
  <c r="Z158" i="1"/>
  <c r="AA158" i="1"/>
  <c r="AL191" i="1"/>
  <c r="AB286" i="1"/>
  <c r="Y286" i="1"/>
  <c r="AA286" i="1"/>
  <c r="Z286" i="1"/>
  <c r="AB359" i="1"/>
  <c r="Y359" i="1"/>
  <c r="AD359" i="1" s="1"/>
  <c r="AE359" i="1" s="1"/>
  <c r="Z359" i="1"/>
  <c r="AA359" i="1"/>
  <c r="Y314" i="1"/>
  <c r="AB314" i="1"/>
  <c r="Z314" i="1"/>
  <c r="AA314" i="1"/>
  <c r="AB351" i="1"/>
  <c r="AA351" i="1"/>
  <c r="Y351" i="1"/>
  <c r="Z351" i="1"/>
  <c r="Y329" i="1"/>
  <c r="AA329" i="1"/>
  <c r="Z329" i="1"/>
  <c r="AB329" i="1"/>
  <c r="AB392" i="1"/>
  <c r="Y392" i="1"/>
  <c r="Z392" i="1"/>
  <c r="AA392" i="1"/>
  <c r="AK235" i="1"/>
  <c r="Z299" i="1"/>
  <c r="AA299" i="1"/>
  <c r="AB299" i="1"/>
  <c r="Y299" i="1"/>
  <c r="Y242" i="1"/>
  <c r="Z242" i="1"/>
  <c r="AA242" i="1"/>
  <c r="AB242" i="1"/>
  <c r="Y384" i="1"/>
  <c r="Z384" i="1"/>
  <c r="AA384" i="1"/>
  <c r="AB384" i="1"/>
  <c r="Y305" i="1"/>
  <c r="AA305" i="1"/>
  <c r="Z305" i="1"/>
  <c r="AB305" i="1"/>
  <c r="AJ432" i="1"/>
  <c r="AK475" i="1"/>
  <c r="AJ518" i="1"/>
  <c r="AB605" i="1"/>
  <c r="Y605" i="1"/>
  <c r="Z605" i="1"/>
  <c r="AA605" i="1"/>
  <c r="Y330" i="1"/>
  <c r="Z330" i="1"/>
  <c r="AA330" i="1"/>
  <c r="AB330" i="1"/>
  <c r="AJ586" i="1"/>
  <c r="AJ607" i="1"/>
  <c r="AB159" i="1"/>
  <c r="Y159" i="1"/>
  <c r="AD159" i="1" s="1"/>
  <c r="AE159" i="1" s="1"/>
  <c r="AA159" i="1"/>
  <c r="Z159" i="1"/>
  <c r="AB271" i="1"/>
  <c r="AA271" i="1"/>
  <c r="Y271" i="1"/>
  <c r="Z271" i="1"/>
  <c r="AB358" i="1"/>
  <c r="Y358" i="1"/>
  <c r="Z358" i="1"/>
  <c r="AA358" i="1"/>
  <c r="AB393" i="1"/>
  <c r="Y393" i="1"/>
  <c r="AD393" i="1" s="1"/>
  <c r="Z393" i="1"/>
  <c r="AA393" i="1"/>
  <c r="Y331" i="1"/>
  <c r="AA331" i="1"/>
  <c r="Z331" i="1"/>
  <c r="AB331" i="1"/>
  <c r="AI235" i="1"/>
  <c r="AK432" i="1"/>
  <c r="AI475" i="1"/>
  <c r="Y307" i="1"/>
  <c r="AA307" i="1"/>
  <c r="Z307" i="1"/>
  <c r="AB307" i="1"/>
  <c r="AB349" i="1"/>
  <c r="Y349" i="1"/>
  <c r="Z349" i="1"/>
  <c r="AA349" i="1"/>
  <c r="AL499" i="1"/>
  <c r="AI518" i="1"/>
  <c r="Y486" i="1"/>
  <c r="Z486" i="1"/>
  <c r="AA486" i="1"/>
  <c r="AB486" i="1"/>
  <c r="AI586" i="1"/>
  <c r="Z298" i="1"/>
  <c r="Y298" i="1"/>
  <c r="AA298" i="1"/>
  <c r="AB298" i="1"/>
  <c r="AA518" i="1"/>
  <c r="AI607" i="1"/>
  <c r="AB471" i="1"/>
  <c r="Y471" i="1"/>
  <c r="Z471" i="1"/>
  <c r="AA471" i="1"/>
  <c r="AB558" i="1"/>
  <c r="Y558" i="1"/>
  <c r="Z558" i="1"/>
  <c r="AA558" i="1"/>
  <c r="Z705" i="1"/>
  <c r="AL696" i="1"/>
  <c r="T706" i="1"/>
  <c r="AB706" i="1" s="1"/>
  <c r="AK705" i="1"/>
  <c r="Y704" i="1"/>
  <c r="AJ695" i="1"/>
  <c r="AK702" i="1"/>
  <c r="AB704" i="1"/>
  <c r="AA704" i="1"/>
  <c r="Y696" i="1"/>
  <c r="AK704" i="1"/>
  <c r="Y695" i="1"/>
  <c r="AB696" i="1"/>
  <c r="AK694" i="1"/>
  <c r="AA696" i="1"/>
  <c r="AL705" i="1"/>
  <c r="AJ696" i="1"/>
  <c r="AK696" i="1"/>
  <c r="T700" i="1"/>
  <c r="Y703" i="1"/>
  <c r="T697" i="1"/>
  <c r="Y697" i="1" s="1"/>
  <c r="T701" i="1"/>
  <c r="Z701" i="1" s="1"/>
  <c r="AD707" i="1"/>
  <c r="AI707" i="1" s="1"/>
  <c r="AJ697" i="1"/>
  <c r="AL697" i="1"/>
  <c r="AD706" i="1"/>
  <c r="AL706" i="1" s="1"/>
  <c r="AK697" i="1"/>
  <c r="AJ704" i="1"/>
  <c r="AB698" i="1"/>
  <c r="Z702" i="1"/>
  <c r="AL704" i="1"/>
  <c r="AI700" i="1"/>
  <c r="AK700" i="1"/>
  <c r="AJ700" i="1"/>
  <c r="AL700" i="1"/>
  <c r="AI701" i="1"/>
  <c r="AJ701" i="1"/>
  <c r="AL701" i="1"/>
  <c r="AK701" i="1"/>
  <c r="Y694" i="1"/>
  <c r="AA698" i="1"/>
  <c r="Y702" i="1"/>
  <c r="AJ705" i="1"/>
  <c r="AK695" i="1"/>
  <c r="AB694" i="1"/>
  <c r="Z698" i="1"/>
  <c r="AB702" i="1"/>
  <c r="AL702" i="1"/>
  <c r="AL694" i="1"/>
  <c r="AJ694" i="1"/>
  <c r="AJ702" i="1"/>
  <c r="Y699" i="1"/>
  <c r="AL695" i="1"/>
  <c r="Y705" i="1"/>
  <c r="AB705" i="1"/>
  <c r="AB695" i="1"/>
  <c r="AB699" i="1"/>
  <c r="AB703" i="1"/>
  <c r="AA695" i="1"/>
  <c r="AA699" i="1"/>
  <c r="AA703" i="1"/>
  <c r="Q686" i="1"/>
  <c r="Q687" i="1" s="1"/>
  <c r="AI341" i="1" l="1"/>
  <c r="AB413" i="1"/>
  <c r="AB657" i="1"/>
  <c r="AJ565" i="1"/>
  <c r="AJ570" i="1" s="1"/>
  <c r="AI565" i="1"/>
  <c r="AJ415" i="1"/>
  <c r="AK415" i="1"/>
  <c r="AL565" i="1"/>
  <c r="AL570" i="1" s="1"/>
  <c r="AI415" i="1"/>
  <c r="Y413" i="1"/>
  <c r="AL415" i="1"/>
  <c r="AK565" i="1"/>
  <c r="AB593" i="1"/>
  <c r="Y570" i="1"/>
  <c r="AL459" i="1"/>
  <c r="AK341" i="1"/>
  <c r="AL341" i="1"/>
  <c r="AJ341" i="1"/>
  <c r="Z191" i="1"/>
  <c r="AA215" i="1"/>
  <c r="AA219" i="1" s="1"/>
  <c r="AJ521" i="1"/>
  <c r="AA664" i="1"/>
  <c r="AK479" i="1"/>
  <c r="Z506" i="1"/>
  <c r="AI521" i="1"/>
  <c r="Z325" i="1"/>
  <c r="Z485" i="1"/>
  <c r="Z508" i="1" s="1"/>
  <c r="Z220" i="1"/>
  <c r="AB220" i="1"/>
  <c r="AB519" i="1"/>
  <c r="AL521" i="1"/>
  <c r="AB549" i="1"/>
  <c r="AA485" i="1"/>
  <c r="Z519" i="1"/>
  <c r="AA213" i="1"/>
  <c r="AA370" i="1"/>
  <c r="AL479" i="1"/>
  <c r="Z215" i="1"/>
  <c r="Z219" i="1" s="1"/>
  <c r="Z658" i="1"/>
  <c r="Z681" i="1" s="1"/>
  <c r="AB346" i="1"/>
  <c r="AA181" i="1"/>
  <c r="AI675" i="1"/>
  <c r="AJ611" i="1"/>
  <c r="AK675" i="1"/>
  <c r="AI373" i="1"/>
  <c r="AJ435" i="1"/>
  <c r="Z405" i="1"/>
  <c r="AJ675" i="1"/>
  <c r="AK373" i="1"/>
  <c r="AI435" i="1"/>
  <c r="AL675" i="1"/>
  <c r="Y306" i="1"/>
  <c r="Y310" i="1" s="1"/>
  <c r="AA377" i="1"/>
  <c r="AA656" i="1"/>
  <c r="Y377" i="1"/>
  <c r="AI611" i="1"/>
  <c r="Y219" i="1"/>
  <c r="AB215" i="1"/>
  <c r="AB219" i="1" s="1"/>
  <c r="Z476" i="1"/>
  <c r="Y448" i="1"/>
  <c r="AB578" i="1"/>
  <c r="AK252" i="1"/>
  <c r="AK522" i="1"/>
  <c r="Y526" i="1"/>
  <c r="Y325" i="1"/>
  <c r="AL252" i="1"/>
  <c r="AI445" i="1"/>
  <c r="AI448" i="1" s="1"/>
  <c r="AK521" i="1"/>
  <c r="AJ252" i="1"/>
  <c r="Z318" i="1"/>
  <c r="AI522" i="1"/>
  <c r="AJ445" i="1"/>
  <c r="AJ448" i="1" s="1"/>
  <c r="Y440" i="1"/>
  <c r="AJ373" i="1"/>
  <c r="Y420" i="1"/>
  <c r="AA638" i="1"/>
  <c r="AJ522" i="1"/>
  <c r="AJ526" i="1" s="1"/>
  <c r="AI252" i="1"/>
  <c r="AL522" i="1"/>
  <c r="AL526" i="1" s="1"/>
  <c r="AL373" i="1"/>
  <c r="AK616" i="1"/>
  <c r="AJ315" i="1"/>
  <c r="AJ318" i="1" s="1"/>
  <c r="AE315" i="1"/>
  <c r="AK206" i="1"/>
  <c r="AE206" i="1"/>
  <c r="AK402" i="1"/>
  <c r="AK405" i="1" s="1"/>
  <c r="AE402" i="1"/>
  <c r="AA221" i="1"/>
  <c r="AA247" i="1" s="1"/>
  <c r="AB303" i="1"/>
  <c r="Y563" i="1"/>
  <c r="AD563" i="1" s="1"/>
  <c r="AI563" i="1" s="1"/>
  <c r="AA167" i="1"/>
  <c r="AA171" i="1" s="1"/>
  <c r="Y356" i="1"/>
  <c r="AD356" i="1" s="1"/>
  <c r="AI356" i="1" s="1"/>
  <c r="AA608" i="1"/>
  <c r="Y165" i="1"/>
  <c r="AD165" i="1" s="1"/>
  <c r="AL165" i="1" s="1"/>
  <c r="AB528" i="1"/>
  <c r="Y442" i="1"/>
  <c r="AD442" i="1" s="1"/>
  <c r="AI442" i="1" s="1"/>
  <c r="Y476" i="1"/>
  <c r="AD476" i="1" s="1"/>
  <c r="AI476" i="1" s="1"/>
  <c r="Z306" i="1"/>
  <c r="AK458" i="1"/>
  <c r="AK463" i="1" s="1"/>
  <c r="AE458" i="1"/>
  <c r="AL575" i="1"/>
  <c r="AL578" i="1" s="1"/>
  <c r="AE575" i="1"/>
  <c r="AK488" i="1"/>
  <c r="AK491" i="1" s="1"/>
  <c r="AE488" i="1"/>
  <c r="AB442" i="1"/>
  <c r="AJ545" i="1"/>
  <c r="AE545" i="1"/>
  <c r="AL634" i="1"/>
  <c r="AE634" i="1"/>
  <c r="AK502" i="1"/>
  <c r="AE502" i="1"/>
  <c r="AB269" i="1"/>
  <c r="Z311" i="1"/>
  <c r="AA433" i="1"/>
  <c r="Y175" i="1"/>
  <c r="AD175" i="1" s="1"/>
  <c r="AK175" i="1" s="1"/>
  <c r="AB390" i="1"/>
  <c r="AA268" i="1"/>
  <c r="AB571" i="1"/>
  <c r="Z312" i="1"/>
  <c r="Y657" i="1"/>
  <c r="AD657" i="1" s="1"/>
  <c r="AK657" i="1" s="1"/>
  <c r="AK445" i="1"/>
  <c r="AK448" i="1" s="1"/>
  <c r="AE445" i="1"/>
  <c r="AL435" i="1"/>
  <c r="AE435" i="1"/>
  <c r="AJ531" i="1"/>
  <c r="AJ534" i="1" s="1"/>
  <c r="AE531" i="1"/>
  <c r="AJ224" i="1"/>
  <c r="AJ227" i="1" s="1"/>
  <c r="AE224" i="1"/>
  <c r="AK652" i="1"/>
  <c r="AA657" i="1"/>
  <c r="AA623" i="1"/>
  <c r="AJ385" i="1"/>
  <c r="AE385" i="1"/>
  <c r="AA263" i="1"/>
  <c r="AA267" i="1" s="1"/>
  <c r="Z527" i="1"/>
  <c r="Z572" i="1"/>
  <c r="Y258" i="1"/>
  <c r="AD258" i="1" s="1"/>
  <c r="AJ258" i="1" s="1"/>
  <c r="Z441" i="1"/>
  <c r="Y399" i="1"/>
  <c r="AD399" i="1" s="1"/>
  <c r="AJ399" i="1" s="1"/>
  <c r="AA617" i="1"/>
  <c r="AA640" i="1" s="1"/>
  <c r="AB355" i="1"/>
  <c r="AI589" i="1"/>
  <c r="AE589" i="1"/>
  <c r="AB476" i="1"/>
  <c r="AA306" i="1"/>
  <c r="AA310" i="1" s="1"/>
  <c r="AI178" i="1"/>
  <c r="AI181" i="1" s="1"/>
  <c r="AE178" i="1"/>
  <c r="AK253" i="1"/>
  <c r="AE253" i="1"/>
  <c r="AL241" i="1"/>
  <c r="AE241" i="1"/>
  <c r="Z442" i="1"/>
  <c r="AJ398" i="1"/>
  <c r="AI196" i="1"/>
  <c r="AE196" i="1"/>
  <c r="Z528" i="1"/>
  <c r="Y167" i="1"/>
  <c r="Z350" i="1"/>
  <c r="Z354" i="1" s="1"/>
  <c r="AA172" i="1"/>
  <c r="AB649" i="1"/>
  <c r="Y220" i="1"/>
  <c r="AD220" i="1" s="1"/>
  <c r="AK220" i="1" s="1"/>
  <c r="Y485" i="1"/>
  <c r="AD485" i="1" s="1"/>
  <c r="AK485" i="1" s="1"/>
  <c r="Y658" i="1"/>
  <c r="AD658" i="1" s="1"/>
  <c r="Z213" i="1"/>
  <c r="AA347" i="1"/>
  <c r="AA519" i="1"/>
  <c r="AI479" i="1"/>
  <c r="AL611" i="1"/>
  <c r="AJ459" i="1"/>
  <c r="AE459" i="1"/>
  <c r="AA355" i="1"/>
  <c r="AB617" i="1"/>
  <c r="AB640" i="1" s="1"/>
  <c r="Y268" i="1"/>
  <c r="AD268" i="1" s="1"/>
  <c r="AI268" i="1" s="1"/>
  <c r="Z167" i="1"/>
  <c r="Z171" i="1" s="1"/>
  <c r="AA658" i="1"/>
  <c r="AA528" i="1"/>
  <c r="Y528" i="1"/>
  <c r="AD528" i="1" s="1"/>
  <c r="AL528" i="1" s="1"/>
  <c r="Z377" i="1"/>
  <c r="AB347" i="1"/>
  <c r="Z355" i="1"/>
  <c r="Y347" i="1"/>
  <c r="AD347" i="1" s="1"/>
  <c r="AK347" i="1" s="1"/>
  <c r="Y355" i="1"/>
  <c r="AD355" i="1" s="1"/>
  <c r="Y213" i="1"/>
  <c r="AD213" i="1" s="1"/>
  <c r="AL213" i="1" s="1"/>
  <c r="Y608" i="1"/>
  <c r="AD608" i="1" s="1"/>
  <c r="AI608" i="1" s="1"/>
  <c r="AA356" i="1"/>
  <c r="Z269" i="1"/>
  <c r="AB356" i="1"/>
  <c r="Y312" i="1"/>
  <c r="AD312" i="1" s="1"/>
  <c r="AJ312" i="1" s="1"/>
  <c r="Z165" i="1"/>
  <c r="Z608" i="1"/>
  <c r="AB165" i="1"/>
  <c r="Z356" i="1"/>
  <c r="AA312" i="1"/>
  <c r="AA165" i="1"/>
  <c r="AB608" i="1"/>
  <c r="Y571" i="1"/>
  <c r="AD571" i="1" s="1"/>
  <c r="Z390" i="1"/>
  <c r="Y263" i="1"/>
  <c r="Y267" i="1" s="1"/>
  <c r="AA175" i="1"/>
  <c r="Z617" i="1"/>
  <c r="Z640" i="1" s="1"/>
  <c r="Z175" i="1"/>
  <c r="Y617" i="1"/>
  <c r="AD617" i="1" s="1"/>
  <c r="AD324" i="1"/>
  <c r="AB325" i="1"/>
  <c r="Z268" i="1"/>
  <c r="AA390" i="1"/>
  <c r="Z263" i="1"/>
  <c r="Z267" i="1" s="1"/>
  <c r="AA527" i="1"/>
  <c r="AB527" i="1"/>
  <c r="AA303" i="1"/>
  <c r="AB268" i="1"/>
  <c r="Y390" i="1"/>
  <c r="AD390" i="1" s="1"/>
  <c r="AK390" i="1" s="1"/>
  <c r="AB263" i="1"/>
  <c r="AB267" i="1" s="1"/>
  <c r="AA563" i="1"/>
  <c r="Y527" i="1"/>
  <c r="AD527" i="1" s="1"/>
  <c r="Z571" i="1"/>
  <c r="AA572" i="1"/>
  <c r="AA571" i="1"/>
  <c r="Z221" i="1"/>
  <c r="Y572" i="1"/>
  <c r="AD572" i="1" s="1"/>
  <c r="AB175" i="1"/>
  <c r="AA325" i="1"/>
  <c r="AB572" i="1"/>
  <c r="Y303" i="1"/>
  <c r="AD303" i="1" s="1"/>
  <c r="AJ303" i="1" s="1"/>
  <c r="Y649" i="1"/>
  <c r="AD649" i="1" s="1"/>
  <c r="AJ649" i="1" s="1"/>
  <c r="Z615" i="1"/>
  <c r="AB172" i="1"/>
  <c r="Y172" i="1"/>
  <c r="AD172" i="1" s="1"/>
  <c r="Y350" i="1"/>
  <c r="Y354" i="1" s="1"/>
  <c r="Z303" i="1"/>
  <c r="AA649" i="1"/>
  <c r="AB350" i="1"/>
  <c r="AB354" i="1" s="1"/>
  <c r="AB221" i="1"/>
  <c r="AB247" i="1" s="1"/>
  <c r="Y221" i="1"/>
  <c r="AD221" i="1" s="1"/>
  <c r="AB399" i="1"/>
  <c r="AB422" i="1" s="1"/>
  <c r="AA350" i="1"/>
  <c r="AA354" i="1" s="1"/>
  <c r="Y441" i="1"/>
  <c r="AD441" i="1" s="1"/>
  <c r="AA258" i="1"/>
  <c r="AB258" i="1"/>
  <c r="Z649" i="1"/>
  <c r="AB441" i="1"/>
  <c r="AJ402" i="1"/>
  <c r="AJ405" i="1" s="1"/>
  <c r="Z172" i="1"/>
  <c r="Z638" i="1"/>
  <c r="AA441" i="1"/>
  <c r="AA465" i="1" s="1"/>
  <c r="Z399" i="1"/>
  <c r="Z422" i="1" s="1"/>
  <c r="Z258" i="1"/>
  <c r="AA399" i="1"/>
  <c r="AA422" i="1" s="1"/>
  <c r="AA269" i="1"/>
  <c r="Z433" i="1"/>
  <c r="Y269" i="1"/>
  <c r="AD269" i="1" s="1"/>
  <c r="Y311" i="1"/>
  <c r="AD311" i="1" s="1"/>
  <c r="AA311" i="1"/>
  <c r="AB311" i="1"/>
  <c r="AB336" i="1" s="1"/>
  <c r="AB433" i="1"/>
  <c r="Y433" i="1"/>
  <c r="AD433" i="1" s="1"/>
  <c r="AB563" i="1"/>
  <c r="AI402" i="1"/>
  <c r="AI405" i="1" s="1"/>
  <c r="AL206" i="1"/>
  <c r="Z563" i="1"/>
  <c r="AL385" i="1"/>
  <c r="AI545" i="1"/>
  <c r="AK385" i="1"/>
  <c r="AI385" i="1"/>
  <c r="AB191" i="1"/>
  <c r="AA448" i="1"/>
  <c r="AI224" i="1"/>
  <c r="AI227" i="1" s="1"/>
  <c r="Y615" i="1"/>
  <c r="Z448" i="1"/>
  <c r="AI502" i="1"/>
  <c r="AI206" i="1"/>
  <c r="AL402" i="1"/>
  <c r="AL405" i="1" s="1"/>
  <c r="AJ206" i="1"/>
  <c r="AL398" i="1"/>
  <c r="AL315" i="1"/>
  <c r="AL318" i="1" s="1"/>
  <c r="Y405" i="1"/>
  <c r="AA534" i="1"/>
  <c r="AA607" i="1"/>
  <c r="AI315" i="1"/>
  <c r="AI318" i="1" s="1"/>
  <c r="AB506" i="1"/>
  <c r="AB370" i="1"/>
  <c r="AK315" i="1"/>
  <c r="AK318" i="1" s="1"/>
  <c r="AB679" i="1"/>
  <c r="AA440" i="1"/>
  <c r="Z413" i="1"/>
  <c r="AB526" i="1"/>
  <c r="Z679" i="1"/>
  <c r="Z562" i="1"/>
  <c r="AL589" i="1"/>
  <c r="AB483" i="1"/>
  <c r="AL531" i="1"/>
  <c r="AL534" i="1" s="1"/>
  <c r="AA615" i="1"/>
  <c r="AL502" i="1"/>
  <c r="AK224" i="1"/>
  <c r="AK227" i="1" s="1"/>
  <c r="AA679" i="1"/>
  <c r="Z578" i="1"/>
  <c r="AJ502" i="1"/>
  <c r="AL224" i="1"/>
  <c r="AL227" i="1" s="1"/>
  <c r="AB664" i="1"/>
  <c r="AA405" i="1"/>
  <c r="AB257" i="1"/>
  <c r="AA593" i="1"/>
  <c r="Y370" i="1"/>
  <c r="AA257" i="1"/>
  <c r="AA211" i="1"/>
  <c r="Y227" i="1"/>
  <c r="AB615" i="1"/>
  <c r="AA506" i="1"/>
  <c r="Y506" i="1"/>
  <c r="AA227" i="1"/>
  <c r="AL703" i="1"/>
  <c r="AB623" i="1"/>
  <c r="AD436" i="1"/>
  <c r="AI652" i="1"/>
  <c r="AJ196" i="1"/>
  <c r="AB448" i="1"/>
  <c r="Y191" i="1"/>
  <c r="AL253" i="1"/>
  <c r="AB463" i="1"/>
  <c r="AA413" i="1"/>
  <c r="Z483" i="1"/>
  <c r="Z257" i="1"/>
  <c r="AB227" i="1"/>
  <c r="Z707" i="1"/>
  <c r="Y257" i="1"/>
  <c r="AL488" i="1"/>
  <c r="AL491" i="1" s="1"/>
  <c r="Y491" i="1"/>
  <c r="AI253" i="1"/>
  <c r="AK703" i="1"/>
  <c r="Y534" i="1"/>
  <c r="AI531" i="1"/>
  <c r="AI534" i="1" s="1"/>
  <c r="AA570" i="1"/>
  <c r="AA578" i="1"/>
  <c r="Z227" i="1"/>
  <c r="AB638" i="1"/>
  <c r="Z245" i="1"/>
  <c r="Y679" i="1"/>
  <c r="AK531" i="1"/>
  <c r="AK534" i="1" s="1"/>
  <c r="AJ253" i="1"/>
  <c r="Z211" i="1"/>
  <c r="AJ703" i="1"/>
  <c r="AB200" i="1"/>
  <c r="Z593" i="1"/>
  <c r="AL178" i="1"/>
  <c r="AL181" i="1" s="1"/>
  <c r="AK178" i="1"/>
  <c r="AK181" i="1" s="1"/>
  <c r="AL698" i="1"/>
  <c r="Z200" i="1"/>
  <c r="AB405" i="1"/>
  <c r="Y318" i="1"/>
  <c r="AL458" i="1"/>
  <c r="AL463" i="1" s="1"/>
  <c r="Z370" i="1"/>
  <c r="AB171" i="1"/>
  <c r="Z491" i="1"/>
  <c r="Y211" i="1"/>
  <c r="AB211" i="1"/>
  <c r="Z656" i="1"/>
  <c r="AB570" i="1"/>
  <c r="AA526" i="1"/>
  <c r="Z526" i="1"/>
  <c r="Z440" i="1"/>
  <c r="AK398" i="1"/>
  <c r="AI398" i="1"/>
  <c r="Y664" i="1"/>
  <c r="Y181" i="1"/>
  <c r="Z623" i="1"/>
  <c r="AB656" i="1"/>
  <c r="AJ178" i="1"/>
  <c r="AJ181" i="1" s="1"/>
  <c r="Z463" i="1"/>
  <c r="AJ652" i="1"/>
  <c r="AL196" i="1"/>
  <c r="AK575" i="1"/>
  <c r="AK578" i="1" s="1"/>
  <c r="AA200" i="1"/>
  <c r="AK634" i="1"/>
  <c r="AD501" i="1"/>
  <c r="AL652" i="1"/>
  <c r="Y656" i="1"/>
  <c r="AK196" i="1"/>
  <c r="Z570" i="1"/>
  <c r="AA483" i="1"/>
  <c r="Z549" i="1"/>
  <c r="AJ634" i="1"/>
  <c r="AJ458" i="1"/>
  <c r="Z181" i="1"/>
  <c r="AI634" i="1"/>
  <c r="AI458" i="1"/>
  <c r="AI463" i="1" s="1"/>
  <c r="AA346" i="1"/>
  <c r="Z664" i="1"/>
  <c r="Z534" i="1"/>
  <c r="AB440" i="1"/>
  <c r="AB181" i="1"/>
  <c r="AA463" i="1"/>
  <c r="AB318" i="1"/>
  <c r="AA420" i="1"/>
  <c r="Y638" i="1"/>
  <c r="AB377" i="1"/>
  <c r="AB707" i="1"/>
  <c r="Y707" i="1"/>
  <c r="Y706" i="1"/>
  <c r="AL545" i="1"/>
  <c r="AK589" i="1"/>
  <c r="AI241" i="1"/>
  <c r="Y593" i="1"/>
  <c r="AK545" i="1"/>
  <c r="AJ589" i="1"/>
  <c r="AB420" i="1"/>
  <c r="AJ616" i="1"/>
  <c r="AL207" i="1"/>
  <c r="AI207" i="1"/>
  <c r="AJ207" i="1"/>
  <c r="AK207" i="1"/>
  <c r="AA302" i="1"/>
  <c r="AI616" i="1"/>
  <c r="AJ575" i="1"/>
  <c r="AJ578" i="1" s="1"/>
  <c r="AJ241" i="1"/>
  <c r="Z346" i="1"/>
  <c r="AB534" i="1"/>
  <c r="AK698" i="1"/>
  <c r="AL616" i="1"/>
  <c r="AB491" i="1"/>
  <c r="AB245" i="1"/>
  <c r="AI575" i="1"/>
  <c r="AI578" i="1" s="1"/>
  <c r="AK241" i="1"/>
  <c r="Y346" i="1"/>
  <c r="AJ698" i="1"/>
  <c r="AA191" i="1"/>
  <c r="AB607" i="1"/>
  <c r="AJ488" i="1"/>
  <c r="AJ491" i="1" s="1"/>
  <c r="AD166" i="1"/>
  <c r="AE166" i="1" s="1"/>
  <c r="Y171" i="1"/>
  <c r="AA491" i="1"/>
  <c r="AI488" i="1"/>
  <c r="AI491" i="1" s="1"/>
  <c r="AA245" i="1"/>
  <c r="Z420" i="1"/>
  <c r="Y623" i="1"/>
  <c r="Y578" i="1"/>
  <c r="Z706" i="1"/>
  <c r="AA706" i="1"/>
  <c r="Z542" i="1"/>
  <c r="AD544" i="1"/>
  <c r="AE544" i="1" s="1"/>
  <c r="Y549" i="1"/>
  <c r="AA318" i="1"/>
  <c r="AA549" i="1"/>
  <c r="AD478" i="1"/>
  <c r="AE478" i="1" s="1"/>
  <c r="Y483" i="1"/>
  <c r="Y607" i="1"/>
  <c r="AJ372" i="1"/>
  <c r="AK372" i="1"/>
  <c r="AL372" i="1"/>
  <c r="AI372" i="1"/>
  <c r="AL519" i="1"/>
  <c r="AI519" i="1"/>
  <c r="AJ519" i="1"/>
  <c r="AK519" i="1"/>
  <c r="Y463" i="1"/>
  <c r="AB562" i="1"/>
  <c r="Y475" i="1"/>
  <c r="AD298" i="1"/>
  <c r="AE298" i="1" s="1"/>
  <c r="Y302" i="1"/>
  <c r="AD305" i="1"/>
  <c r="AE305" i="1" s="1"/>
  <c r="AD384" i="1"/>
  <c r="AE384" i="1" s="1"/>
  <c r="Y389" i="1"/>
  <c r="Z397" i="1"/>
  <c r="Z334" i="1"/>
  <c r="Z302" i="1"/>
  <c r="AJ359" i="1"/>
  <c r="AJ362" i="1" s="1"/>
  <c r="AL359" i="1"/>
  <c r="AL362" i="1" s="1"/>
  <c r="AK359" i="1"/>
  <c r="AK362" i="1" s="1"/>
  <c r="AI359" i="1"/>
  <c r="AI362" i="1" s="1"/>
  <c r="AB163" i="1"/>
  <c r="AL214" i="1"/>
  <c r="AI214" i="1"/>
  <c r="AJ214" i="1"/>
  <c r="AK214" i="1"/>
  <c r="AB275" i="1"/>
  <c r="AB648" i="1"/>
  <c r="AB681" i="1"/>
  <c r="Z432" i="1"/>
  <c r="Y245" i="1"/>
  <c r="AB362" i="1"/>
  <c r="AA456" i="1"/>
  <c r="AA290" i="1"/>
  <c r="AA562" i="1"/>
  <c r="AB475" i="1"/>
  <c r="AB508" i="1"/>
  <c r="AD349" i="1"/>
  <c r="AE349" i="1" s="1"/>
  <c r="AB310" i="1"/>
  <c r="AB389" i="1"/>
  <c r="Y397" i="1"/>
  <c r="AD392" i="1"/>
  <c r="AE392" i="1" s="1"/>
  <c r="AA334" i="1"/>
  <c r="AA163" i="1"/>
  <c r="AK570" i="1"/>
  <c r="Y275" i="1"/>
  <c r="AJ674" i="1"/>
  <c r="AK674" i="1"/>
  <c r="AI674" i="1"/>
  <c r="AL674" i="1"/>
  <c r="Z648" i="1"/>
  <c r="Y432" i="1"/>
  <c r="AK240" i="1"/>
  <c r="AJ240" i="1"/>
  <c r="AI240" i="1"/>
  <c r="AL240" i="1"/>
  <c r="Y362" i="1"/>
  <c r="AB456" i="1"/>
  <c r="Z290" i="1"/>
  <c r="AA475" i="1"/>
  <c r="AA508" i="1"/>
  <c r="AB302" i="1"/>
  <c r="AL633" i="1"/>
  <c r="AI633" i="1"/>
  <c r="AJ633" i="1"/>
  <c r="AK633" i="1"/>
  <c r="AA389" i="1"/>
  <c r="AB397" i="1"/>
  <c r="Y334" i="1"/>
  <c r="Z163" i="1"/>
  <c r="AL651" i="1"/>
  <c r="AK651" i="1"/>
  <c r="AI651" i="1"/>
  <c r="AJ651" i="1"/>
  <c r="AK484" i="1"/>
  <c r="AI484" i="1"/>
  <c r="AL484" i="1"/>
  <c r="AJ484" i="1"/>
  <c r="AK342" i="1"/>
  <c r="AI342" i="1"/>
  <c r="AJ342" i="1"/>
  <c r="AL342" i="1"/>
  <c r="Z275" i="1"/>
  <c r="Y648" i="1"/>
  <c r="AB432" i="1"/>
  <c r="AA362" i="1"/>
  <c r="AI416" i="1"/>
  <c r="AI420" i="1" s="1"/>
  <c r="AJ416" i="1"/>
  <c r="AK416" i="1"/>
  <c r="AL416" i="1"/>
  <c r="AL420" i="1" s="1"/>
  <c r="Y456" i="1"/>
  <c r="Y290" i="1"/>
  <c r="Y562" i="1"/>
  <c r="Z475" i="1"/>
  <c r="AJ393" i="1"/>
  <c r="AK393" i="1"/>
  <c r="AI393" i="1"/>
  <c r="AL393" i="1"/>
  <c r="AJ159" i="1"/>
  <c r="AK159" i="1"/>
  <c r="AL159" i="1"/>
  <c r="AI159" i="1"/>
  <c r="Z607" i="1"/>
  <c r="Z389" i="1"/>
  <c r="AA397" i="1"/>
  <c r="AB334" i="1"/>
  <c r="Y163" i="1"/>
  <c r="AD158" i="1"/>
  <c r="AE158" i="1" s="1"/>
  <c r="AI570" i="1"/>
  <c r="AJ272" i="1"/>
  <c r="AJ275" i="1" s="1"/>
  <c r="AI272" i="1"/>
  <c r="AI275" i="1" s="1"/>
  <c r="AK272" i="1"/>
  <c r="AK275" i="1" s="1"/>
  <c r="AL272" i="1"/>
  <c r="AL275" i="1" s="1"/>
  <c r="AA275" i="1"/>
  <c r="AA648" i="1"/>
  <c r="AL610" i="1"/>
  <c r="AI610" i="1"/>
  <c r="AK610" i="1"/>
  <c r="AJ610" i="1"/>
  <c r="AK588" i="1"/>
  <c r="AL588" i="1"/>
  <c r="AI588" i="1"/>
  <c r="AJ588" i="1"/>
  <c r="AA432" i="1"/>
  <c r="Z362" i="1"/>
  <c r="AD262" i="1"/>
  <c r="AE262" i="1" s="1"/>
  <c r="Z456" i="1"/>
  <c r="AD195" i="1"/>
  <c r="AE195" i="1" s="1"/>
  <c r="Y200" i="1"/>
  <c r="AB290" i="1"/>
  <c r="AA697" i="1"/>
  <c r="Z697" i="1"/>
  <c r="AJ706" i="1"/>
  <c r="AK707" i="1"/>
  <c r="AI706" i="1"/>
  <c r="AK706" i="1"/>
  <c r="AB701" i="1"/>
  <c r="AB697" i="1"/>
  <c r="AA701" i="1"/>
  <c r="Y701" i="1"/>
  <c r="Z700" i="1"/>
  <c r="AA700" i="1"/>
  <c r="AB700" i="1"/>
  <c r="Y700" i="1"/>
  <c r="AL707" i="1"/>
  <c r="AJ707" i="1"/>
  <c r="AL220" i="1" l="1"/>
  <c r="AJ420" i="1"/>
  <c r="AK420" i="1"/>
  <c r="AJ657" i="1"/>
  <c r="AI526" i="1"/>
  <c r="AI679" i="1"/>
  <c r="Y508" i="1"/>
  <c r="AI257" i="1"/>
  <c r="Z247" i="1"/>
  <c r="AL356" i="1"/>
  <c r="AL377" i="1"/>
  <c r="AL268" i="1"/>
  <c r="AK356" i="1"/>
  <c r="AL638" i="1"/>
  <c r="AL442" i="1"/>
  <c r="AK268" i="1"/>
  <c r="AJ356" i="1"/>
  <c r="Y681" i="1"/>
  <c r="AK679" i="1"/>
  <c r="AI390" i="1"/>
  <c r="AJ679" i="1"/>
  <c r="AK211" i="1"/>
  <c r="AL399" i="1"/>
  <c r="AJ476" i="1"/>
  <c r="AK377" i="1"/>
  <c r="AI377" i="1"/>
  <c r="AJ442" i="1"/>
  <c r="AI657" i="1"/>
  <c r="AK476" i="1"/>
  <c r="AJ257" i="1"/>
  <c r="Z465" i="1"/>
  <c r="AA681" i="1"/>
  <c r="AB551" i="1"/>
  <c r="AI593" i="1"/>
  <c r="AL679" i="1"/>
  <c r="AL245" i="1"/>
  <c r="Z595" i="1"/>
  <c r="AA202" i="1"/>
  <c r="AK526" i="1"/>
  <c r="Z336" i="1"/>
  <c r="AL593" i="1"/>
  <c r="AK257" i="1"/>
  <c r="AL257" i="1"/>
  <c r="AJ220" i="1"/>
  <c r="AL211" i="1"/>
  <c r="Z379" i="1"/>
  <c r="AJ268" i="1"/>
  <c r="AL476" i="1"/>
  <c r="AJ377" i="1"/>
  <c r="AJ463" i="1"/>
  <c r="AA292" i="1"/>
  <c r="AB465" i="1"/>
  <c r="AI165" i="1"/>
  <c r="AJ658" i="1"/>
  <c r="AI658" i="1"/>
  <c r="AL658" i="1"/>
  <c r="AL563" i="1"/>
  <c r="AL258" i="1"/>
  <c r="AK165" i="1"/>
  <c r="Z310" i="1"/>
  <c r="AK563" i="1"/>
  <c r="AB595" i="1"/>
  <c r="Z551" i="1"/>
  <c r="AJ563" i="1"/>
  <c r="AK571" i="1"/>
  <c r="AI399" i="1"/>
  <c r="AJ175" i="1"/>
  <c r="Y202" i="1"/>
  <c r="AI501" i="1"/>
  <c r="AI506" i="1" s="1"/>
  <c r="AE501" i="1"/>
  <c r="AI258" i="1"/>
  <c r="AI269" i="1"/>
  <c r="AK441" i="1"/>
  <c r="AL175" i="1"/>
  <c r="AI324" i="1"/>
  <c r="AI325" i="1" s="1"/>
  <c r="AI312" i="1"/>
  <c r="AK608" i="1"/>
  <c r="AI528" i="1"/>
  <c r="AK658" i="1"/>
  <c r="AK681" i="1" s="1"/>
  <c r="AI485" i="1"/>
  <c r="AJ485" i="1"/>
  <c r="AL485" i="1"/>
  <c r="AI433" i="1"/>
  <c r="AL527" i="1"/>
  <c r="AK436" i="1"/>
  <c r="AK399" i="1"/>
  <c r="AL311" i="1"/>
  <c r="AJ221" i="1"/>
  <c r="AL649" i="1"/>
  <c r="AJ572" i="1"/>
  <c r="AL617" i="1"/>
  <c r="AL640" i="1" s="1"/>
  <c r="AK213" i="1"/>
  <c r="AL657" i="1"/>
  <c r="AK303" i="1"/>
  <c r="AL347" i="1"/>
  <c r="Y422" i="1"/>
  <c r="AK258" i="1"/>
  <c r="AI172" i="1"/>
  <c r="AI175" i="1"/>
  <c r="AL390" i="1"/>
  <c r="AI355" i="1"/>
  <c r="AI220" i="1"/>
  <c r="AK442" i="1"/>
  <c r="AJ165" i="1"/>
  <c r="AA551" i="1"/>
  <c r="AI617" i="1"/>
  <c r="AI640" i="1" s="1"/>
  <c r="AJ213" i="1"/>
  <c r="AI213" i="1"/>
  <c r="AL572" i="1"/>
  <c r="AL312" i="1"/>
  <c r="AJ528" i="1"/>
  <c r="AK312" i="1"/>
  <c r="AK528" i="1"/>
  <c r="AL608" i="1"/>
  <c r="AJ608" i="1"/>
  <c r="AI347" i="1"/>
  <c r="AL303" i="1"/>
  <c r="AJ347" i="1"/>
  <c r="AI572" i="1"/>
  <c r="Y640" i="1"/>
  <c r="AK433" i="1"/>
  <c r="AL172" i="1"/>
  <c r="AB202" i="1"/>
  <c r="Z202" i="1"/>
  <c r="AJ390" i="1"/>
  <c r="AI303" i="1"/>
  <c r="AI441" i="1"/>
  <c r="AJ617" i="1"/>
  <c r="AJ640" i="1" s="1"/>
  <c r="AK617" i="1"/>
  <c r="AK640" i="1" s="1"/>
  <c r="AK572" i="1"/>
  <c r="AI527" i="1"/>
  <c r="AK527" i="1"/>
  <c r="AK355" i="1"/>
  <c r="AA379" i="1"/>
  <c r="Y595" i="1"/>
  <c r="Y551" i="1"/>
  <c r="AL355" i="1"/>
  <c r="Y247" i="1"/>
  <c r="AL221" i="1"/>
  <c r="AL247" i="1" s="1"/>
  <c r="Y379" i="1"/>
  <c r="AJ355" i="1"/>
  <c r="AJ311" i="1"/>
  <c r="AI221" i="1"/>
  <c r="AK221" i="1"/>
  <c r="AK247" i="1" s="1"/>
  <c r="AL324" i="1"/>
  <c r="AL325" i="1" s="1"/>
  <c r="AI571" i="1"/>
  <c r="AA336" i="1"/>
  <c r="AL571" i="1"/>
  <c r="AJ571" i="1"/>
  <c r="Y465" i="1"/>
  <c r="AI649" i="1"/>
  <c r="AL441" i="1"/>
  <c r="Z292" i="1"/>
  <c r="AK501" i="1"/>
  <c r="AK506" i="1" s="1"/>
  <c r="AB379" i="1"/>
  <c r="AK649" i="1"/>
  <c r="AJ441" i="1"/>
  <c r="AA595" i="1"/>
  <c r="AB292" i="1"/>
  <c r="AJ324" i="1"/>
  <c r="AJ325" i="1" s="1"/>
  <c r="AK324" i="1"/>
  <c r="AK325" i="1" s="1"/>
  <c r="AK311" i="1"/>
  <c r="AI311" i="1"/>
  <c r="AL269" i="1"/>
  <c r="AJ527" i="1"/>
  <c r="AL433" i="1"/>
  <c r="Y336" i="1"/>
  <c r="AJ433" i="1"/>
  <c r="AK172" i="1"/>
  <c r="AJ172" i="1"/>
  <c r="AJ269" i="1"/>
  <c r="Y292" i="1"/>
  <c r="AK269" i="1"/>
  <c r="AI211" i="1"/>
  <c r="AK638" i="1"/>
  <c r="AJ436" i="1"/>
  <c r="AJ211" i="1"/>
  <c r="AL501" i="1"/>
  <c r="AL506" i="1" s="1"/>
  <c r="AL436" i="1"/>
  <c r="AJ501" i="1"/>
  <c r="AJ506" i="1" s="1"/>
  <c r="AI436" i="1"/>
  <c r="AK593" i="1"/>
  <c r="AJ638" i="1"/>
  <c r="AJ593" i="1"/>
  <c r="AI245" i="1"/>
  <c r="AI638" i="1"/>
  <c r="AJ245" i="1"/>
  <c r="AK245" i="1"/>
  <c r="AK166" i="1"/>
  <c r="AK171" i="1" s="1"/>
  <c r="AL166" i="1"/>
  <c r="AL171" i="1" s="1"/>
  <c r="AI166" i="1"/>
  <c r="AI171" i="1" s="1"/>
  <c r="AJ166" i="1"/>
  <c r="AJ171" i="1" s="1"/>
  <c r="AL544" i="1"/>
  <c r="AI544" i="1"/>
  <c r="AK544" i="1"/>
  <c r="AJ544" i="1"/>
  <c r="AI478" i="1"/>
  <c r="AI483" i="1" s="1"/>
  <c r="AJ478" i="1"/>
  <c r="AJ483" i="1" s="1"/>
  <c r="AL478" i="1"/>
  <c r="AL483" i="1" s="1"/>
  <c r="AK478" i="1"/>
  <c r="AK483" i="1" s="1"/>
  <c r="AJ615" i="1"/>
  <c r="AJ158" i="1"/>
  <c r="AK158" i="1"/>
  <c r="AI158" i="1"/>
  <c r="AL158" i="1"/>
  <c r="AK346" i="1"/>
  <c r="AI656" i="1"/>
  <c r="AJ349" i="1"/>
  <c r="AJ354" i="1" s="1"/>
  <c r="AI349" i="1"/>
  <c r="AI354" i="1" s="1"/>
  <c r="AK349" i="1"/>
  <c r="AK354" i="1" s="1"/>
  <c r="AL349" i="1"/>
  <c r="AL354" i="1" s="1"/>
  <c r="AJ219" i="1"/>
  <c r="AK305" i="1"/>
  <c r="AK310" i="1" s="1"/>
  <c r="AI305" i="1"/>
  <c r="AI310" i="1" s="1"/>
  <c r="AJ305" i="1"/>
  <c r="AJ310" i="1" s="1"/>
  <c r="AL305" i="1"/>
  <c r="AL310" i="1" s="1"/>
  <c r="AK195" i="1"/>
  <c r="AK200" i="1" s="1"/>
  <c r="AL195" i="1"/>
  <c r="AL200" i="1" s="1"/>
  <c r="AI195" i="1"/>
  <c r="AI200" i="1" s="1"/>
  <c r="AJ195" i="1"/>
  <c r="AJ200" i="1" s="1"/>
  <c r="AK615" i="1"/>
  <c r="AL346" i="1"/>
  <c r="AK656" i="1"/>
  <c r="AI219" i="1"/>
  <c r="AI615" i="1"/>
  <c r="AJ346" i="1"/>
  <c r="AL656" i="1"/>
  <c r="AL219" i="1"/>
  <c r="AJ262" i="1"/>
  <c r="AK262" i="1"/>
  <c r="AL262" i="1"/>
  <c r="AI262" i="1"/>
  <c r="AL615" i="1"/>
  <c r="AI346" i="1"/>
  <c r="AJ656" i="1"/>
  <c r="AJ392" i="1"/>
  <c r="AJ397" i="1" s="1"/>
  <c r="AK392" i="1"/>
  <c r="AK397" i="1" s="1"/>
  <c r="AI392" i="1"/>
  <c r="AI397" i="1" s="1"/>
  <c r="AL392" i="1"/>
  <c r="AL397" i="1" s="1"/>
  <c r="AK219" i="1"/>
  <c r="AK384" i="1"/>
  <c r="AL384" i="1"/>
  <c r="AI384" i="1"/>
  <c r="AJ384" i="1"/>
  <c r="AL298" i="1"/>
  <c r="AI298" i="1"/>
  <c r="AJ298" i="1"/>
  <c r="AK298" i="1"/>
  <c r="AJ681" i="1" l="1"/>
  <c r="AK595" i="1"/>
  <c r="AI681" i="1"/>
  <c r="AJ595" i="1"/>
  <c r="AI247" i="1"/>
  <c r="AJ247" i="1"/>
  <c r="AL681" i="1"/>
  <c r="AK465" i="1"/>
  <c r="AK440" i="1"/>
  <c r="AL465" i="1"/>
  <c r="AL595" i="1"/>
  <c r="AI595" i="1"/>
  <c r="AI465" i="1"/>
  <c r="AL379" i="1"/>
  <c r="AJ465" i="1"/>
  <c r="AJ440" i="1"/>
  <c r="AL440" i="1"/>
  <c r="AI440" i="1"/>
  <c r="AI508" i="1"/>
  <c r="AJ379" i="1"/>
  <c r="AJ508" i="1"/>
  <c r="AJ551" i="1"/>
  <c r="AJ549" i="1"/>
  <c r="AK549" i="1"/>
  <c r="AK551" i="1"/>
  <c r="AK508" i="1"/>
  <c r="AI551" i="1"/>
  <c r="AI549" i="1"/>
  <c r="AL551" i="1"/>
  <c r="AL549" i="1"/>
  <c r="AI379" i="1"/>
  <c r="AL508" i="1"/>
  <c r="AK302" i="1"/>
  <c r="AK336" i="1"/>
  <c r="AL422" i="1"/>
  <c r="AL389" i="1"/>
  <c r="AK267" i="1"/>
  <c r="AK292" i="1"/>
  <c r="AK202" i="1"/>
  <c r="AK163" i="1"/>
  <c r="AJ336" i="1"/>
  <c r="AJ302" i="1"/>
  <c r="AK389" i="1"/>
  <c r="AK422" i="1"/>
  <c r="AJ267" i="1"/>
  <c r="AJ292" i="1"/>
  <c r="AK379" i="1"/>
  <c r="AJ163" i="1"/>
  <c r="AJ202" i="1"/>
  <c r="AI302" i="1"/>
  <c r="AI336" i="1"/>
  <c r="AJ389" i="1"/>
  <c r="AJ422" i="1"/>
  <c r="AI267" i="1"/>
  <c r="AI292" i="1"/>
  <c r="AL202" i="1"/>
  <c r="AL163" i="1"/>
  <c r="AL302" i="1"/>
  <c r="AL336" i="1"/>
  <c r="AI389" i="1"/>
  <c r="AI422" i="1"/>
  <c r="AL267" i="1"/>
  <c r="AL292" i="1"/>
  <c r="AI163" i="1"/>
  <c r="AI20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Marian Chrast</author>
  </authors>
  <commentList>
    <comment ref="S8" authorId="0" shapeId="0" xr:uid="{9F19DF43-7676-4D9B-ACA1-2A5FD4F870F1}">
      <text>
        <r>
          <rPr>
            <b/>
            <sz val="9"/>
            <color indexed="81"/>
            <rFont val="Tahoma"/>
            <family val="2"/>
          </rPr>
          <t>Marian Chrast:</t>
        </r>
        <r>
          <rPr>
            <sz val="9"/>
            <color indexed="81"/>
            <rFont val="Tahoma"/>
            <family val="2"/>
          </rPr>
          <t xml:space="preserve">
Pri Vajíčku, Kaiserke, Knackebrote a Ryžovom chlebíku v tomto stĺpci 100 G znamená jeden kus. Ak chceš zadať napríklad dve Kaiserky tak zadáš 200.</t>
        </r>
      </text>
    </comment>
  </commentList>
</comments>
</file>

<file path=xl/sharedStrings.xml><?xml version="1.0" encoding="utf-8"?>
<sst xmlns="http://schemas.openxmlformats.org/spreadsheetml/2006/main" count="12417" uniqueCount="199">
  <si>
    <t>Kalorie</t>
  </si>
  <si>
    <t>Protein</t>
  </si>
  <si>
    <t>Sacharid</t>
  </si>
  <si>
    <t>Tuk</t>
  </si>
  <si>
    <t>Morčacia šunka</t>
  </si>
  <si>
    <t>Vajíčko</t>
  </si>
  <si>
    <t>Mozzarella clasic</t>
  </si>
  <si>
    <t>Kaiserka</t>
  </si>
  <si>
    <t>Ryžový chlebík ks 10 g</t>
  </si>
  <si>
    <t>Syr Gouda</t>
  </si>
  <si>
    <t>Ovsené vločky</t>
  </si>
  <si>
    <t>P</t>
  </si>
  <si>
    <t>S</t>
  </si>
  <si>
    <t>T</t>
  </si>
  <si>
    <t xml:space="preserve">Arašídové Maslo </t>
  </si>
  <si>
    <t>Maslo kravské</t>
  </si>
  <si>
    <t>Lučina línia</t>
  </si>
  <si>
    <t>Knackebrod</t>
  </si>
  <si>
    <t>Nízkotučný tvaroh mäkký</t>
  </si>
  <si>
    <t>Lučina nátierka</t>
  </si>
  <si>
    <t>Chia semiačka</t>
  </si>
  <si>
    <t>Olivový olej</t>
  </si>
  <si>
    <t>Ľanové semiačka</t>
  </si>
  <si>
    <t>Kuracie prsia</t>
  </si>
  <si>
    <t>Mozzarella light</t>
  </si>
  <si>
    <t>Čučoriedky</t>
  </si>
  <si>
    <t>Maliny</t>
  </si>
  <si>
    <t>Orechy</t>
  </si>
  <si>
    <t>Jahody</t>
  </si>
  <si>
    <t>Banán olúpaný</t>
  </si>
  <si>
    <t>Ananas</t>
  </si>
  <si>
    <t>Losos pečený</t>
  </si>
  <si>
    <t>Syr Eidam 40 %</t>
  </si>
  <si>
    <t>Melón</t>
  </si>
  <si>
    <t>Bravčová šunka dulano (lidl)</t>
  </si>
  <si>
    <t>Pomocný stípik 1</t>
  </si>
  <si>
    <t>Pomocný stípik 2</t>
  </si>
  <si>
    <t>Potravina 1</t>
  </si>
  <si>
    <t>Mnozstvo v G / KS</t>
  </si>
  <si>
    <t>Potravina 2</t>
  </si>
  <si>
    <t>Ryžová krupica</t>
  </si>
  <si>
    <t>Syr Eidam 30 %</t>
  </si>
  <si>
    <t>Ryža varená</t>
  </si>
  <si>
    <t>Kuracia šunka</t>
  </si>
  <si>
    <t>Tuniak vo vlastnej šťave</t>
  </si>
  <si>
    <t>Bravčové stehno</t>
  </si>
  <si>
    <t>kuracie prsia</t>
  </si>
  <si>
    <t>Bravčové karé</t>
  </si>
  <si>
    <t>Hovädzie mleté 15% tuku</t>
  </si>
  <si>
    <t>Treska ryba (nie šalát)</t>
  </si>
  <si>
    <t>Jogurt Hollandia</t>
  </si>
  <si>
    <t>Bravčová panenka</t>
  </si>
  <si>
    <t>Smotanový Jogurt 10 %</t>
  </si>
  <si>
    <t>Kuracie stehna</t>
  </si>
  <si>
    <t>Zemiaky</t>
  </si>
  <si>
    <t>Slanina oravská</t>
  </si>
  <si>
    <t>Kuskus varený 100g</t>
  </si>
  <si>
    <t>Slanina obyčajná</t>
  </si>
  <si>
    <t>Polenta varená 100 g</t>
  </si>
  <si>
    <t>Tvaroh tučný mäkký lidl</t>
  </si>
  <si>
    <t>Quinoa varená 100 g</t>
  </si>
  <si>
    <t>bravčová šunka</t>
  </si>
  <si>
    <t>Jablko</t>
  </si>
  <si>
    <t>Olivy</t>
  </si>
  <si>
    <t>Bryndza plnotučná</t>
  </si>
  <si>
    <t>Bravčová krkovička</t>
  </si>
  <si>
    <t>Prošuto</t>
  </si>
  <si>
    <t>masť</t>
  </si>
  <si>
    <t>Tuniak v oleji</t>
  </si>
  <si>
    <t>Množstvo</t>
  </si>
  <si>
    <t>Potravina</t>
  </si>
  <si>
    <t>pomocny stlp</t>
  </si>
  <si>
    <t>Pomocny stlp</t>
  </si>
  <si>
    <t>Cottage syr light</t>
  </si>
  <si>
    <t>Makrela údená</t>
  </si>
  <si>
    <t>Pstruh</t>
  </si>
  <si>
    <t>Zeleninová zmes</t>
  </si>
  <si>
    <t>Brokolica</t>
  </si>
  <si>
    <t>Grep</t>
  </si>
  <si>
    <t>kiwi 100g</t>
  </si>
  <si>
    <t>Avokádo bez kôstky</t>
  </si>
  <si>
    <t>Rajčina</t>
  </si>
  <si>
    <t>Zelené fazuľky</t>
  </si>
  <si>
    <t>paprika</t>
  </si>
  <si>
    <t>Rožok biely 50g</t>
  </si>
  <si>
    <t>Cuketa</t>
  </si>
  <si>
    <t>Hovädzie stehno</t>
  </si>
  <si>
    <t>Cestovina varená</t>
  </si>
  <si>
    <t>Lučina smotanová</t>
  </si>
  <si>
    <t>Cottage syr biely</t>
  </si>
  <si>
    <t>Cottage syr light 2.1% Caufland</t>
  </si>
  <si>
    <t>Zelenina</t>
  </si>
  <si>
    <t>Polenta surová</t>
  </si>
  <si>
    <t>Tatarak</t>
  </si>
  <si>
    <t>redukcia 20%</t>
  </si>
  <si>
    <t>Mnozstvo</t>
  </si>
  <si>
    <t>Zostava</t>
  </si>
  <si>
    <t>Trening</t>
  </si>
  <si>
    <t>Sunka dulano</t>
  </si>
  <si>
    <t>Gramov</t>
  </si>
  <si>
    <t>Kusy</t>
  </si>
  <si>
    <t>Kus</t>
  </si>
  <si>
    <t>Kussov</t>
  </si>
  <si>
    <t>Kusov</t>
  </si>
  <si>
    <t>Odmerky</t>
  </si>
  <si>
    <t>Odmerka</t>
  </si>
  <si>
    <t>CELKOM</t>
  </si>
  <si>
    <t>SPOLU :</t>
  </si>
  <si>
    <t/>
  </si>
  <si>
    <t>Váha / Kusy</t>
  </si>
  <si>
    <t>JEDLO Č.1</t>
  </si>
  <si>
    <t>JEDLO Č.2</t>
  </si>
  <si>
    <t>JEDLO Č.3</t>
  </si>
  <si>
    <t>JEDLO Č.4</t>
  </si>
  <si>
    <t>JEDLO Č.5</t>
  </si>
  <si>
    <t>2000 KALORIÍ</t>
  </si>
  <si>
    <t>1750 KALORIÍ</t>
  </si>
  <si>
    <t>1500 KALORIÍ</t>
  </si>
  <si>
    <t>1250 KALORIÍ</t>
  </si>
  <si>
    <t>2250 KALORIÍ</t>
  </si>
  <si>
    <t>2500 KALORIÍ</t>
  </si>
  <si>
    <t>2750 KALORIÍ</t>
  </si>
  <si>
    <t>3000 KALORIÍ</t>
  </si>
  <si>
    <t>3250 KALORIÍ</t>
  </si>
  <si>
    <t>3500 KALORIÍ</t>
  </si>
  <si>
    <t>3750 KALORIÍ</t>
  </si>
  <si>
    <t>4000 KALORIÍ</t>
  </si>
  <si>
    <t>Kalórie</t>
  </si>
  <si>
    <t>Proteín</t>
  </si>
  <si>
    <t>`</t>
  </si>
  <si>
    <t>Čierné, červené ríbezle</t>
  </si>
  <si>
    <t>b stehno vs kare</t>
  </si>
  <si>
    <t>G</t>
  </si>
  <si>
    <t>Ks</t>
  </si>
  <si>
    <t>Srvátkový proteín</t>
  </si>
  <si>
    <t>hovädzie 10 %</t>
  </si>
  <si>
    <t>hovädzie 5 %</t>
  </si>
  <si>
    <t>Gramy</t>
  </si>
  <si>
    <t>kackebrod kolko kuskov aj ryzove ako si dat</t>
  </si>
  <si>
    <t>Náhrada</t>
  </si>
  <si>
    <t>Váha</t>
  </si>
  <si>
    <t>KG</t>
  </si>
  <si>
    <t>1)</t>
  </si>
  <si>
    <t>2)</t>
  </si>
  <si>
    <t>3)</t>
  </si>
  <si>
    <t>Slatinský chlieb celozrnný</t>
  </si>
  <si>
    <t>Žena</t>
  </si>
  <si>
    <t>Muž</t>
  </si>
  <si>
    <t>Váha :</t>
  </si>
  <si>
    <t>Úroveň aktivity :</t>
  </si>
  <si>
    <t>Kg</t>
  </si>
  <si>
    <t>Udržiavacie kalórie :</t>
  </si>
  <si>
    <t>Kalórií</t>
  </si>
  <si>
    <t>Cieľ :</t>
  </si>
  <si>
    <t>Chudnutie</t>
  </si>
  <si>
    <t>Priberanie</t>
  </si>
  <si>
    <t>Deficit / Prebytok :</t>
  </si>
  <si>
    <t>Cieľová váha za 8 týždňov</t>
  </si>
  <si>
    <t>kg</t>
  </si>
  <si>
    <t>Výsledné kalórie podľa cieľa :</t>
  </si>
  <si>
    <t>4250 KALORIÍ</t>
  </si>
  <si>
    <t>4500 KALORIÍ</t>
  </si>
  <si>
    <t xml:space="preserve">Obmedzený životný štýl, takmer vždy sedíš alebo ležíš </t>
  </si>
  <si>
    <t>Práca z domu s minimálnym/ žiadným cestovaním, žiadné cvičenie, málo chôdze, väčšinou sedenie alebo ležanie</t>
  </si>
  <si>
    <t>Sedavý životný štýl, minimálne cvičenie, občasné prechádzky, kancelárska práca (nie práca z domova)</t>
  </si>
  <si>
    <t>Mierne aktívny, cvičenie alebo ľahké športy 1 až 3 dni v týždni, ľahký jogging alebo chôdza 3 až 4 dni v týždni (1.375)</t>
  </si>
  <si>
    <t>Ľahko aktívny, cvičenie alebo mierne športy 2 až 3 dni v týždni, ľahký jogging alebo chôdza 5 až 7 dní v týždni (1.425)</t>
  </si>
  <si>
    <t>Ceľkom aktívny, fyzická práca, cvičenie alebo šport 4 až 5 dní v týždni, stavebný robotník (1,55)</t>
  </si>
  <si>
    <t>Extrémne aktívny, veľmi ťažká fyzická práca alebo cvičenie každý deň, profesionálny / olympijský športovec (1.9)</t>
  </si>
  <si>
    <t>Sedavý, neaktívny</t>
  </si>
  <si>
    <t>Ľahko aktívny</t>
  </si>
  <si>
    <t>Aktívny</t>
  </si>
  <si>
    <t>Extrémne aktívny</t>
  </si>
  <si>
    <t>Extrémne aktívny, ťažká fyzická práca, cvičenie alebo šport 6 až 7 dní v týždni, manuálne ťažko pracujúci robotník (1,75)</t>
  </si>
  <si>
    <t>Obmedzený životný štýl, takmer vždy sedíš alebo ležíš (1.1)</t>
  </si>
  <si>
    <t xml:space="preserve">Mierne aktívny, cvičenie alebo ľahké športy 1 až 3 dni v týždni, ľahký jogging alebo chôdza 3 až 4 dni v týždni </t>
  </si>
  <si>
    <t xml:space="preserve">Ľahko aktívny, cvičenie alebo mierne športy 2 až 3 dni v týždni, ľahký jogging alebo chôdza 5 až 7 dní v týždni </t>
  </si>
  <si>
    <t xml:space="preserve">Ceľkom aktívny, fyzická práca, cvičenie alebo šport 4 až 5 dní v týždni, stavebný robotník </t>
  </si>
  <si>
    <t xml:space="preserve">Extrémne aktívny, ťažká fyzická práca, cvičenie alebo šport 6 až 7 dní v týždni, manuálne ťažko pracujúci robotník </t>
  </si>
  <si>
    <t xml:space="preserve">Extrémne aktívny, veľmi ťažká fyzická práca alebo cvičenie každý deň, profesionálny / olympijský športovec </t>
  </si>
  <si>
    <t>Výška :</t>
  </si>
  <si>
    <t>Cm</t>
  </si>
  <si>
    <t>Pohlavie:</t>
  </si>
  <si>
    <t>Hovädzie 10 %</t>
  </si>
  <si>
    <t>Hovädzie 5 %</t>
  </si>
  <si>
    <t>Masť</t>
  </si>
  <si>
    <t>Tatarak hovädzí</t>
  </si>
  <si>
    <t>Kiwi 100g</t>
  </si>
  <si>
    <t>Paprika</t>
  </si>
  <si>
    <t>Pri Vajíčku, Kaiserke, Ryžovom chlebíku a Knackebrode je množstvo v KUSOCH.</t>
  </si>
  <si>
    <t>Pi ostatných je množstvo v GRAMOCH</t>
  </si>
  <si>
    <t>Prepočet množstva suroviny na jej náhradu</t>
  </si>
  <si>
    <t>Prepočet množstva na 100 kalórií</t>
  </si>
  <si>
    <t>Knackebrod 1 ks 10 g</t>
  </si>
  <si>
    <t>Pri Vajíčku, Kaiserke, Ryžovom chlebíku a Knackebrode v stĺpci U je množstvo v KUSOCH.</t>
  </si>
  <si>
    <t>Pi ostatných je množstvo v stĺpci U v GRAMOCH</t>
  </si>
  <si>
    <t>Množstvo v G / KS</t>
  </si>
  <si>
    <t>Množstvo v G / KS potrebných na 100 kalórií</t>
  </si>
  <si>
    <t>Pri Vajíčku, Kaiserke, Knackebrote a Ryžovom chlebíku v tomto stĺpci 100 G znamená jeden kus. Ak chceš zadať napríklad dve Kaiserky tak zadáš 200.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</si>
</sst>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560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489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2" borderId="0" xfId="0" applyFon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164" fontId="0" fillId="4" borderId="0" xfId="0" applyNumberFormat="1" applyFill="1"/>
    <xf numFmtId="164" fontId="0" fillId="5" borderId="0" xfId="0" applyNumberFormat="1" applyFill="1"/>
    <xf numFmtId="164" fontId="0" fillId="3" borderId="0" xfId="0" applyNumberFormat="1" applyFill="1"/>
    <xf numFmtId="0" fontId="1" fillId="4" borderId="0" xfId="0" applyFont="1" applyFill="1"/>
    <xf numFmtId="164" fontId="1" fillId="4" borderId="0" xfId="0" applyNumberFormat="1" applyFont="1" applyFill="1"/>
    <xf numFmtId="164" fontId="1" fillId="5" borderId="0" xfId="0" applyNumberFormat="1" applyFont="1" applyFill="1"/>
    <xf numFmtId="164" fontId="1" fillId="3" borderId="0" xfId="0" applyNumberFormat="1" applyFont="1" applyFill="1"/>
    <xf numFmtId="0" fontId="1" fillId="0" borderId="2" xfId="0" applyFont="1" applyBorder="1"/>
    <xf numFmtId="0" fontId="1" fillId="2" borderId="2" xfId="0" applyFont="1" applyFill="1" applyBorder="1"/>
    <xf numFmtId="164" fontId="1" fillId="4" borderId="2" xfId="0" applyNumberFormat="1" applyFont="1" applyFill="1" applyBorder="1"/>
    <xf numFmtId="164" fontId="1" fillId="5" borderId="2" xfId="0" applyNumberFormat="1" applyFont="1" applyFill="1" applyBorder="1"/>
    <xf numFmtId="164" fontId="1" fillId="3" borderId="2" xfId="0" applyNumberFormat="1" applyFont="1" applyFill="1" applyBorder="1"/>
    <xf numFmtId="0" fontId="1" fillId="5" borderId="0" xfId="0" applyFont="1" applyFill="1"/>
    <xf numFmtId="0" fontId="1" fillId="6" borderId="0" xfId="0" applyFont="1" applyFill="1"/>
    <xf numFmtId="0" fontId="1" fillId="3" borderId="0" xfId="0" applyFont="1" applyFill="1"/>
    <xf numFmtId="164" fontId="0" fillId="4" borderId="5" xfId="0" applyNumberFormat="1" applyFill="1" applyBorder="1"/>
    <xf numFmtId="164" fontId="0" fillId="5" borderId="5" xfId="0" applyNumberFormat="1" applyFill="1" applyBorder="1"/>
    <xf numFmtId="164" fontId="0" fillId="3" borderId="6" xfId="0" applyNumberFormat="1" applyFill="1" applyBorder="1"/>
    <xf numFmtId="164" fontId="0" fillId="4" borderId="3" xfId="0" applyNumberFormat="1" applyFill="1" applyBorder="1"/>
    <xf numFmtId="164" fontId="0" fillId="5" borderId="3" xfId="0" applyNumberFormat="1" applyFill="1" applyBorder="1"/>
    <xf numFmtId="164" fontId="0" fillId="3" borderId="8" xfId="0" applyNumberFormat="1" applyFill="1" applyBorder="1"/>
    <xf numFmtId="164" fontId="1" fillId="4" borderId="3" xfId="0" applyNumberFormat="1" applyFont="1" applyFill="1" applyBorder="1"/>
    <xf numFmtId="164" fontId="1" fillId="4" borderId="10" xfId="0" applyNumberFormat="1" applyFont="1" applyFill="1" applyBorder="1"/>
    <xf numFmtId="164" fontId="0" fillId="5" borderId="10" xfId="0" applyNumberFormat="1" applyFill="1" applyBorder="1"/>
    <xf numFmtId="164" fontId="0" fillId="3" borderId="11" xfId="0" applyNumberFormat="1" applyFill="1" applyBorder="1"/>
    <xf numFmtId="164" fontId="0" fillId="4" borderId="10" xfId="0" applyNumberFormat="1" applyFill="1" applyBorder="1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164" fontId="1" fillId="4" borderId="0" xfId="0" applyNumberFormat="1" applyFont="1" applyFill="1" applyBorder="1"/>
    <xf numFmtId="164" fontId="0" fillId="5" borderId="0" xfId="0" applyNumberFormat="1" applyFill="1" applyBorder="1"/>
    <xf numFmtId="164" fontId="0" fillId="3" borderId="0" xfId="0" applyNumberFormat="1" applyFill="1" applyBorder="1"/>
    <xf numFmtId="164" fontId="0" fillId="4" borderId="16" xfId="0" applyNumberFormat="1" applyFill="1" applyBorder="1"/>
    <xf numFmtId="164" fontId="0" fillId="5" borderId="16" xfId="0" applyNumberFormat="1" applyFill="1" applyBorder="1"/>
    <xf numFmtId="164" fontId="0" fillId="3" borderId="17" xfId="0" applyNumberFormat="1" applyFill="1" applyBorder="1"/>
    <xf numFmtId="164" fontId="1" fillId="5" borderId="3" xfId="0" applyNumberFormat="1" applyFont="1" applyFill="1" applyBorder="1"/>
    <xf numFmtId="164" fontId="1" fillId="3" borderId="8" xfId="0" applyNumberFormat="1" applyFont="1" applyFill="1" applyBorder="1"/>
    <xf numFmtId="0" fontId="1" fillId="2" borderId="1" xfId="0" applyFont="1" applyFill="1" applyBorder="1"/>
    <xf numFmtId="2" fontId="1" fillId="7" borderId="4" xfId="0" applyNumberFormat="1" applyFont="1" applyFill="1" applyBorder="1" applyAlignment="1">
      <alignment horizontal="center"/>
    </xf>
    <xf numFmtId="2" fontId="1" fillId="7" borderId="7" xfId="0" applyNumberFormat="1" applyFont="1" applyFill="1" applyBorder="1" applyAlignment="1">
      <alignment horizontal="center"/>
    </xf>
    <xf numFmtId="2" fontId="1" fillId="7" borderId="9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2" fontId="1" fillId="7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/>
    </xf>
    <xf numFmtId="2" fontId="1" fillId="9" borderId="4" xfId="0" applyNumberFormat="1" applyFont="1" applyFill="1" applyBorder="1" applyAlignment="1">
      <alignment horizontal="center"/>
    </xf>
    <xf numFmtId="0" fontId="1" fillId="9" borderId="5" xfId="0" applyFont="1" applyFill="1" applyBorder="1" applyAlignment="1">
      <alignment horizontal="center"/>
    </xf>
    <xf numFmtId="2" fontId="1" fillId="9" borderId="7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9" xfId="0" applyNumberFormat="1" applyFont="1" applyFill="1" applyBorder="1" applyAlignment="1">
      <alignment horizontal="center"/>
    </xf>
    <xf numFmtId="2" fontId="1" fillId="10" borderId="4" xfId="0" applyNumberFormat="1" applyFont="1" applyFill="1" applyBorder="1" applyAlignment="1">
      <alignment horizontal="center"/>
    </xf>
    <xf numFmtId="0" fontId="1" fillId="10" borderId="5" xfId="0" applyFont="1" applyFill="1" applyBorder="1" applyAlignment="1">
      <alignment horizontal="center"/>
    </xf>
    <xf numFmtId="2" fontId="1" fillId="10" borderId="7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9" xfId="0" applyNumberFormat="1" applyFont="1" applyFill="1" applyBorder="1" applyAlignment="1">
      <alignment horizontal="center"/>
    </xf>
    <xf numFmtId="0" fontId="1" fillId="10" borderId="10" xfId="0" applyFont="1" applyFill="1" applyBorder="1" applyAlignment="1">
      <alignment horizontal="center"/>
    </xf>
    <xf numFmtId="2" fontId="1" fillId="10" borderId="19" xfId="0" applyNumberFormat="1" applyFont="1" applyFill="1" applyBorder="1" applyAlignment="1">
      <alignment horizontal="center"/>
    </xf>
    <xf numFmtId="2" fontId="1" fillId="10" borderId="20" xfId="0" applyNumberFormat="1" applyFont="1" applyFill="1" applyBorder="1" applyAlignment="1">
      <alignment horizontal="center"/>
    </xf>
    <xf numFmtId="2" fontId="1" fillId="11" borderId="4" xfId="0" applyNumberFormat="1" applyFont="1" applyFill="1" applyBorder="1" applyAlignment="1">
      <alignment horizontal="center"/>
    </xf>
    <xf numFmtId="0" fontId="1" fillId="11" borderId="5" xfId="0" applyFont="1" applyFill="1" applyBorder="1" applyAlignment="1">
      <alignment horizontal="center"/>
    </xf>
    <xf numFmtId="2" fontId="1" fillId="11" borderId="7" xfId="0" applyNumberFormat="1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2" fontId="1" fillId="11" borderId="9" xfId="0" applyNumberFormat="1" applyFont="1" applyFill="1" applyBorder="1" applyAlignment="1">
      <alignment horizontal="center"/>
    </xf>
    <xf numFmtId="0" fontId="1" fillId="11" borderId="10" xfId="0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1" fillId="4" borderId="9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0" fillId="10" borderId="7" xfId="0" applyFill="1" applyBorder="1"/>
    <xf numFmtId="0" fontId="0" fillId="10" borderId="19" xfId="0" applyFill="1" applyBorder="1"/>
    <xf numFmtId="0" fontId="1" fillId="10" borderId="7" xfId="0" applyFont="1" applyFill="1" applyBorder="1"/>
    <xf numFmtId="0" fontId="1" fillId="10" borderId="19" xfId="0" applyFont="1" applyFill="1" applyBorder="1"/>
    <xf numFmtId="0" fontId="0" fillId="10" borderId="9" xfId="0" applyFill="1" applyBorder="1"/>
    <xf numFmtId="0" fontId="0" fillId="10" borderId="20" xfId="0" applyFill="1" applyBorder="1"/>
    <xf numFmtId="2" fontId="1" fillId="11" borderId="15" xfId="0" applyNumberFormat="1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9" borderId="7" xfId="0" applyNumberFormat="1" applyFont="1" applyFill="1" applyBorder="1" applyAlignment="1">
      <alignment horizontal="center"/>
    </xf>
    <xf numFmtId="1" fontId="1" fillId="7" borderId="4" xfId="0" applyNumberFormat="1" applyFont="1" applyFill="1" applyBorder="1" applyAlignment="1">
      <alignment horizontal="center"/>
    </xf>
    <xf numFmtId="1" fontId="1" fillId="7" borderId="7" xfId="0" applyNumberFormat="1" applyFont="1" applyFill="1" applyBorder="1" applyAlignment="1">
      <alignment horizontal="center"/>
    </xf>
    <xf numFmtId="1" fontId="1" fillId="7" borderId="9" xfId="0" applyNumberFormat="1" applyFont="1" applyFill="1" applyBorder="1" applyAlignment="1">
      <alignment horizontal="center"/>
    </xf>
    <xf numFmtId="1" fontId="1" fillId="2" borderId="0" xfId="0" applyNumberFormat="1" applyFont="1" applyFill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9" borderId="4" xfId="0" applyNumberFormat="1" applyFont="1" applyFill="1" applyBorder="1" applyAlignment="1">
      <alignment horizontal="center"/>
    </xf>
    <xf numFmtId="1" fontId="1" fillId="9" borderId="7" xfId="0" applyNumberFormat="1" applyFont="1" applyFill="1" applyBorder="1" applyAlignment="1">
      <alignment horizontal="center"/>
    </xf>
    <xf numFmtId="1" fontId="1" fillId="9" borderId="9" xfId="0" applyNumberFormat="1" applyFont="1" applyFill="1" applyBorder="1" applyAlignment="1">
      <alignment horizontal="center"/>
    </xf>
    <xf numFmtId="1" fontId="1" fillId="10" borderId="4" xfId="0" applyNumberFormat="1" applyFont="1" applyFill="1" applyBorder="1" applyAlignment="1">
      <alignment horizontal="center"/>
    </xf>
    <xf numFmtId="1" fontId="1" fillId="10" borderId="7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7" borderId="0" xfId="0" applyNumberFormat="1" applyFont="1" applyFill="1" applyBorder="1" applyAlignment="1">
      <alignment horizontal="center"/>
    </xf>
    <xf numFmtId="1" fontId="1" fillId="2" borderId="0" xfId="0" applyNumberFormat="1" applyFont="1" applyFill="1" applyBorder="1" applyAlignment="1">
      <alignment horizontal="center"/>
    </xf>
    <xf numFmtId="1" fontId="1" fillId="7" borderId="18" xfId="0" applyNumberFormat="1" applyFont="1" applyFill="1" applyBorder="1" applyAlignment="1">
      <alignment horizontal="center"/>
    </xf>
    <xf numFmtId="1" fontId="0" fillId="0" borderId="0" xfId="0" applyNumberFormat="1"/>
    <xf numFmtId="1" fontId="1" fillId="10" borderId="9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9" xfId="0" applyNumberFormat="1" applyFont="1" applyFill="1" applyBorder="1" applyAlignment="1">
      <alignment horizontal="center"/>
    </xf>
    <xf numFmtId="1" fontId="1" fillId="2" borderId="12" xfId="0" applyNumberFormat="1" applyFont="1" applyFill="1" applyBorder="1" applyAlignment="1">
      <alignment horizontal="center"/>
    </xf>
    <xf numFmtId="1" fontId="0" fillId="10" borderId="7" xfId="0" applyNumberFormat="1" applyFill="1" applyBorder="1"/>
    <xf numFmtId="1" fontId="1" fillId="10" borderId="7" xfId="0" applyNumberFormat="1" applyFont="1" applyFill="1" applyBorder="1"/>
    <xf numFmtId="1" fontId="0" fillId="10" borderId="9" xfId="0" applyNumberFormat="1" applyFill="1" applyBorder="1"/>
    <xf numFmtId="1" fontId="1" fillId="2" borderId="1" xfId="0" applyNumberFormat="1" applyFont="1" applyFill="1" applyBorder="1"/>
    <xf numFmtId="1" fontId="0" fillId="2" borderId="0" xfId="0" applyNumberFormat="1" applyFill="1"/>
    <xf numFmtId="1" fontId="1" fillId="0" borderId="0" xfId="0" applyNumberFormat="1" applyFont="1"/>
    <xf numFmtId="1" fontId="1" fillId="11" borderId="4" xfId="0" applyNumberFormat="1" applyFont="1" applyFill="1" applyBorder="1" applyAlignment="1">
      <alignment horizontal="center"/>
    </xf>
    <xf numFmtId="1" fontId="1" fillId="11" borderId="7" xfId="0" applyNumberFormat="1" applyFont="1" applyFill="1" applyBorder="1" applyAlignment="1">
      <alignment horizontal="center"/>
    </xf>
    <xf numFmtId="1" fontId="1" fillId="11" borderId="15" xfId="0" applyNumberFormat="1" applyFont="1" applyFill="1" applyBorder="1" applyAlignment="1">
      <alignment horizontal="center"/>
    </xf>
    <xf numFmtId="1" fontId="1" fillId="11" borderId="9" xfId="0" applyNumberFormat="1" applyFont="1" applyFill="1" applyBorder="1" applyAlignment="1">
      <alignment horizontal="center"/>
    </xf>
    <xf numFmtId="0" fontId="0" fillId="11" borderId="0" xfId="0" applyFill="1"/>
    <xf numFmtId="1" fontId="0" fillId="11" borderId="0" xfId="0" applyNumberFormat="1" applyFill="1"/>
    <xf numFmtId="164" fontId="1" fillId="4" borderId="5" xfId="0" applyNumberFormat="1" applyFont="1" applyFill="1" applyBorder="1"/>
    <xf numFmtId="164" fontId="1" fillId="3" borderId="6" xfId="0" applyNumberFormat="1" applyFont="1" applyFill="1" applyBorder="1"/>
    <xf numFmtId="164" fontId="1" fillId="13" borderId="5" xfId="0" applyNumberFormat="1" applyFont="1" applyFill="1" applyBorder="1"/>
    <xf numFmtId="164" fontId="1" fillId="13" borderId="3" xfId="0" applyNumberFormat="1" applyFont="1" applyFill="1" applyBorder="1"/>
    <xf numFmtId="164" fontId="0" fillId="13" borderId="10" xfId="0" applyNumberFormat="1" applyFill="1" applyBorder="1"/>
    <xf numFmtId="164" fontId="0" fillId="13" borderId="0" xfId="0" applyNumberFormat="1" applyFill="1"/>
    <xf numFmtId="164" fontId="0" fillId="13" borderId="5" xfId="0" applyNumberFormat="1" applyFill="1" applyBorder="1"/>
    <xf numFmtId="164" fontId="0" fillId="13" borderId="3" xfId="0" applyNumberFormat="1" applyFill="1" applyBorder="1"/>
    <xf numFmtId="164" fontId="1" fillId="13" borderId="2" xfId="0" applyNumberFormat="1" applyFont="1" applyFill="1" applyBorder="1"/>
    <xf numFmtId="164" fontId="1" fillId="14" borderId="5" xfId="0" applyNumberFormat="1" applyFont="1" applyFill="1" applyBorder="1"/>
    <xf numFmtId="164" fontId="1" fillId="14" borderId="3" xfId="0" applyNumberFormat="1" applyFont="1" applyFill="1" applyBorder="1"/>
    <xf numFmtId="164" fontId="1" fillId="14" borderId="2" xfId="0" applyNumberFormat="1" applyFont="1" applyFill="1" applyBorder="1"/>
    <xf numFmtId="164" fontId="0" fillId="15" borderId="0" xfId="0" applyNumberFormat="1" applyFill="1"/>
    <xf numFmtId="164" fontId="1" fillId="15" borderId="2" xfId="0" applyNumberFormat="1" applyFont="1" applyFill="1" applyBorder="1"/>
    <xf numFmtId="164" fontId="1" fillId="14" borderId="0" xfId="0" applyNumberFormat="1" applyFont="1" applyFill="1"/>
    <xf numFmtId="164" fontId="1" fillId="13" borderId="0" xfId="0" applyNumberFormat="1" applyFont="1" applyFill="1"/>
    <xf numFmtId="164" fontId="1" fillId="4" borderId="16" xfId="0" applyNumberFormat="1" applyFont="1" applyFill="1" applyBorder="1"/>
    <xf numFmtId="164" fontId="1" fillId="14" borderId="16" xfId="0" applyNumberFormat="1" applyFont="1" applyFill="1" applyBorder="1"/>
    <xf numFmtId="164" fontId="1" fillId="13" borderId="16" xfId="0" applyNumberFormat="1" applyFont="1" applyFill="1" applyBorder="1"/>
    <xf numFmtId="164" fontId="1" fillId="3" borderId="17" xfId="0" applyNumberFormat="1" applyFont="1" applyFill="1" applyBorder="1"/>
    <xf numFmtId="164" fontId="1" fillId="4" borderId="23" xfId="0" applyNumberFormat="1" applyFont="1" applyFill="1" applyBorder="1"/>
    <xf numFmtId="164" fontId="1" fillId="14" borderId="23" xfId="0" applyNumberFormat="1" applyFont="1" applyFill="1" applyBorder="1"/>
    <xf numFmtId="164" fontId="1" fillId="13" borderId="23" xfId="0" applyNumberFormat="1" applyFont="1" applyFill="1" applyBorder="1"/>
    <xf numFmtId="164" fontId="1" fillId="3" borderId="24" xfId="0" applyNumberFormat="1" applyFont="1" applyFill="1" applyBorder="1"/>
    <xf numFmtId="164" fontId="1" fillId="14" borderId="26" xfId="0" applyNumberFormat="1" applyFont="1" applyFill="1" applyBorder="1"/>
    <xf numFmtId="164" fontId="1" fillId="13" borderId="26" xfId="0" applyNumberFormat="1" applyFont="1" applyFill="1" applyBorder="1"/>
    <xf numFmtId="164" fontId="1" fillId="3" borderId="27" xfId="0" applyNumberFormat="1" applyFont="1" applyFill="1" applyBorder="1"/>
    <xf numFmtId="2" fontId="1" fillId="7" borderId="28" xfId="0" applyNumberFormat="1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1" fillId="7" borderId="23" xfId="0" applyFont="1" applyFill="1" applyBorder="1" applyAlignment="1">
      <alignment horizontal="center"/>
    </xf>
    <xf numFmtId="164" fontId="1" fillId="4" borderId="26" xfId="0" applyNumberFormat="1" applyFont="1" applyFill="1" applyBorder="1"/>
    <xf numFmtId="2" fontId="1" fillId="2" borderId="28" xfId="0" applyNumberFormat="1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2" fontId="1" fillId="11" borderId="28" xfId="0" applyNumberFormat="1" applyFont="1" applyFill="1" applyBorder="1" applyAlignment="1">
      <alignment horizontal="center"/>
    </xf>
    <xf numFmtId="0" fontId="1" fillId="11" borderId="23" xfId="0" applyFont="1" applyFill="1" applyBorder="1" applyAlignment="1">
      <alignment horizontal="center"/>
    </xf>
    <xf numFmtId="0" fontId="1" fillId="11" borderId="25" xfId="0" applyFont="1" applyFill="1" applyBorder="1" applyAlignment="1">
      <alignment horizontal="center"/>
    </xf>
    <xf numFmtId="0" fontId="1" fillId="11" borderId="26" xfId="0" applyFont="1" applyFill="1" applyBorder="1" applyAlignment="1">
      <alignment horizontal="center"/>
    </xf>
    <xf numFmtId="2" fontId="1" fillId="9" borderId="28" xfId="0" applyNumberFormat="1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23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2" fontId="1" fillId="10" borderId="28" xfId="0" applyNumberFormat="1" applyFont="1" applyFill="1" applyBorder="1" applyAlignment="1">
      <alignment horizontal="center"/>
    </xf>
    <xf numFmtId="0" fontId="1" fillId="10" borderId="16" xfId="0" applyFont="1" applyFill="1" applyBorder="1" applyAlignment="1">
      <alignment horizontal="center"/>
    </xf>
    <xf numFmtId="0" fontId="1" fillId="10" borderId="29" xfId="0" applyFont="1" applyFill="1" applyBorder="1" applyAlignment="1">
      <alignment horizontal="center"/>
    </xf>
    <xf numFmtId="164" fontId="1" fillId="4" borderId="29" xfId="0" applyNumberFormat="1" applyFont="1" applyFill="1" applyBorder="1"/>
    <xf numFmtId="164" fontId="1" fillId="14" borderId="29" xfId="0" applyNumberFormat="1" applyFont="1" applyFill="1" applyBorder="1"/>
    <xf numFmtId="164" fontId="1" fillId="13" borderId="29" xfId="0" applyNumberFormat="1" applyFont="1" applyFill="1" applyBorder="1"/>
    <xf numFmtId="164" fontId="1" fillId="3" borderId="30" xfId="0" applyNumberFormat="1" applyFont="1" applyFill="1" applyBorder="1"/>
    <xf numFmtId="0" fontId="1" fillId="10" borderId="25" xfId="0" applyFont="1" applyFill="1" applyBorder="1" applyAlignment="1">
      <alignment horizontal="center"/>
    </xf>
    <xf numFmtId="0" fontId="1" fillId="10" borderId="26" xfId="0" applyFont="1" applyFill="1" applyBorder="1" applyAlignment="1">
      <alignment horizontal="center"/>
    </xf>
    <xf numFmtId="0" fontId="1" fillId="16" borderId="25" xfId="0" applyFont="1" applyFill="1" applyBorder="1" applyAlignment="1">
      <alignment horizontal="center"/>
    </xf>
    <xf numFmtId="0" fontId="1" fillId="16" borderId="26" xfId="0" applyFont="1" applyFill="1" applyBorder="1" applyAlignment="1">
      <alignment horizontal="center"/>
    </xf>
    <xf numFmtId="164" fontId="1" fillId="16" borderId="26" xfId="0" applyNumberFormat="1" applyFont="1" applyFill="1" applyBorder="1"/>
    <xf numFmtId="164" fontId="1" fillId="16" borderId="27" xfId="0" applyNumberFormat="1" applyFont="1" applyFill="1" applyBorder="1"/>
    <xf numFmtId="164" fontId="0" fillId="13" borderId="16" xfId="0" applyNumberFormat="1" applyFill="1" applyBorder="1"/>
    <xf numFmtId="164" fontId="0" fillId="13" borderId="0" xfId="0" applyNumberFormat="1" applyFill="1" applyBorder="1"/>
    <xf numFmtId="0" fontId="0" fillId="13" borderId="0" xfId="0" applyFill="1"/>
    <xf numFmtId="0" fontId="1" fillId="2" borderId="25" xfId="0" applyFont="1" applyFill="1" applyBorder="1" applyAlignment="1">
      <alignment horizontal="center"/>
    </xf>
    <xf numFmtId="164" fontId="1" fillId="12" borderId="5" xfId="0" applyNumberFormat="1" applyFont="1" applyFill="1" applyBorder="1"/>
    <xf numFmtId="164" fontId="1" fillId="12" borderId="3" xfId="0" applyNumberFormat="1" applyFont="1" applyFill="1" applyBorder="1"/>
    <xf numFmtId="164" fontId="1" fillId="12" borderId="16" xfId="0" applyNumberFormat="1" applyFont="1" applyFill="1" applyBorder="1"/>
    <xf numFmtId="164" fontId="1" fillId="12" borderId="23" xfId="0" applyNumberFormat="1" applyFont="1" applyFill="1" applyBorder="1"/>
    <xf numFmtId="164" fontId="1" fillId="12" borderId="0" xfId="0" applyNumberFormat="1" applyFont="1" applyFill="1"/>
    <xf numFmtId="164" fontId="1" fillId="12" borderId="26" xfId="0" applyNumberFormat="1" applyFont="1" applyFill="1" applyBorder="1"/>
    <xf numFmtId="164" fontId="1" fillId="12" borderId="29" xfId="0" applyNumberFormat="1" applyFont="1" applyFill="1" applyBorder="1"/>
    <xf numFmtId="164" fontId="1" fillId="12" borderId="2" xfId="0" applyNumberFormat="1" applyFont="1" applyFill="1" applyBorder="1"/>
    <xf numFmtId="164" fontId="1" fillId="15" borderId="0" xfId="0" applyNumberFormat="1" applyFont="1" applyFill="1"/>
    <xf numFmtId="164" fontId="1" fillId="17" borderId="5" xfId="0" applyNumberFormat="1" applyFont="1" applyFill="1" applyBorder="1"/>
    <xf numFmtId="164" fontId="1" fillId="17" borderId="3" xfId="0" applyNumberFormat="1" applyFont="1" applyFill="1" applyBorder="1"/>
    <xf numFmtId="164" fontId="1" fillId="17" borderId="16" xfId="0" applyNumberFormat="1" applyFont="1" applyFill="1" applyBorder="1"/>
    <xf numFmtId="164" fontId="1" fillId="17" borderId="23" xfId="0" applyNumberFormat="1" applyFont="1" applyFill="1" applyBorder="1"/>
    <xf numFmtId="164" fontId="1" fillId="17" borderId="0" xfId="0" applyNumberFormat="1" applyFont="1" applyFill="1"/>
    <xf numFmtId="164" fontId="1" fillId="17" borderId="26" xfId="0" applyNumberFormat="1" applyFont="1" applyFill="1" applyBorder="1"/>
    <xf numFmtId="164" fontId="1" fillId="17" borderId="29" xfId="0" applyNumberFormat="1" applyFont="1" applyFill="1" applyBorder="1"/>
    <xf numFmtId="164" fontId="1" fillId="17" borderId="2" xfId="0" applyNumberFormat="1" applyFont="1" applyFill="1" applyBorder="1"/>
    <xf numFmtId="164" fontId="1" fillId="18" borderId="0" xfId="0" applyNumberFormat="1" applyFont="1" applyFill="1"/>
    <xf numFmtId="164" fontId="1" fillId="18" borderId="2" xfId="0" applyNumberFormat="1" applyFont="1" applyFill="1" applyBorder="1"/>
    <xf numFmtId="164" fontId="1" fillId="18" borderId="5" xfId="0" applyNumberFormat="1" applyFont="1" applyFill="1" applyBorder="1"/>
    <xf numFmtId="164" fontId="1" fillId="18" borderId="3" xfId="0" applyNumberFormat="1" applyFont="1" applyFill="1" applyBorder="1"/>
    <xf numFmtId="164" fontId="1" fillId="18" borderId="16" xfId="0" applyNumberFormat="1" applyFont="1" applyFill="1" applyBorder="1"/>
    <xf numFmtId="164" fontId="1" fillId="18" borderId="23" xfId="0" applyNumberFormat="1" applyFont="1" applyFill="1" applyBorder="1"/>
    <xf numFmtId="164" fontId="1" fillId="18" borderId="26" xfId="0" applyNumberFormat="1" applyFont="1" applyFill="1" applyBorder="1"/>
    <xf numFmtId="164" fontId="1" fillId="18" borderId="29" xfId="0" applyNumberFormat="1" applyFont="1" applyFill="1" applyBorder="1"/>
    <xf numFmtId="164" fontId="1" fillId="15" borderId="6" xfId="0" applyNumberFormat="1" applyFont="1" applyFill="1" applyBorder="1"/>
    <xf numFmtId="164" fontId="1" fillId="15" borderId="8" xfId="0" applyNumberFormat="1" applyFont="1" applyFill="1" applyBorder="1"/>
    <xf numFmtId="164" fontId="1" fillId="15" borderId="17" xfId="0" applyNumberFormat="1" applyFont="1" applyFill="1" applyBorder="1"/>
    <xf numFmtId="164" fontId="1" fillId="15" borderId="24" xfId="0" applyNumberFormat="1" applyFont="1" applyFill="1" applyBorder="1"/>
    <xf numFmtId="164" fontId="1" fillId="15" borderId="27" xfId="0" applyNumberFormat="1" applyFont="1" applyFill="1" applyBorder="1"/>
    <xf numFmtId="164" fontId="1" fillId="15" borderId="30" xfId="0" applyNumberFormat="1" applyFont="1" applyFill="1" applyBorder="1"/>
    <xf numFmtId="164" fontId="0" fillId="17" borderId="5" xfId="0" applyNumberFormat="1" applyFill="1" applyBorder="1"/>
    <xf numFmtId="164" fontId="0" fillId="17" borderId="3" xfId="0" applyNumberFormat="1" applyFill="1" applyBorder="1"/>
    <xf numFmtId="164" fontId="0" fillId="17" borderId="10" xfId="0" applyNumberFormat="1" applyFill="1" applyBorder="1"/>
    <xf numFmtId="164" fontId="0" fillId="17" borderId="0" xfId="0" applyNumberFormat="1" applyFill="1"/>
    <xf numFmtId="164" fontId="0" fillId="17" borderId="13" xfId="0" applyNumberFormat="1" applyFill="1" applyBorder="1"/>
    <xf numFmtId="164" fontId="0" fillId="17" borderId="0" xfId="0" applyNumberFormat="1" applyFill="1" applyBorder="1"/>
    <xf numFmtId="164" fontId="0" fillId="17" borderId="16" xfId="0" applyNumberFormat="1" applyFill="1" applyBorder="1"/>
    <xf numFmtId="0" fontId="0" fillId="17" borderId="0" xfId="0" applyFill="1"/>
    <xf numFmtId="164" fontId="0" fillId="12" borderId="5" xfId="0" applyNumberFormat="1" applyFill="1" applyBorder="1"/>
    <xf numFmtId="164" fontId="0" fillId="12" borderId="3" xfId="0" applyNumberFormat="1" applyFill="1" applyBorder="1"/>
    <xf numFmtId="164" fontId="0" fillId="12" borderId="10" xfId="0" applyNumberFormat="1" applyFill="1" applyBorder="1"/>
    <xf numFmtId="164" fontId="0" fillId="12" borderId="0" xfId="0" applyNumberFormat="1" applyFill="1"/>
    <xf numFmtId="164" fontId="0" fillId="12" borderId="13" xfId="0" applyNumberFormat="1" applyFill="1" applyBorder="1"/>
    <xf numFmtId="164" fontId="0" fillId="12" borderId="16" xfId="0" applyNumberFormat="1" applyFill="1" applyBorder="1"/>
    <xf numFmtId="0" fontId="0" fillId="12" borderId="0" xfId="0" applyFill="1"/>
    <xf numFmtId="164" fontId="0" fillId="18" borderId="5" xfId="0" applyNumberFormat="1" applyFill="1" applyBorder="1"/>
    <xf numFmtId="164" fontId="0" fillId="18" borderId="3" xfId="0" applyNumberFormat="1" applyFill="1" applyBorder="1"/>
    <xf numFmtId="164" fontId="0" fillId="18" borderId="10" xfId="0" applyNumberFormat="1" applyFill="1" applyBorder="1"/>
    <xf numFmtId="164" fontId="0" fillId="18" borderId="0" xfId="0" applyNumberFormat="1" applyFill="1"/>
    <xf numFmtId="164" fontId="0" fillId="18" borderId="13" xfId="0" applyNumberFormat="1" applyFill="1" applyBorder="1"/>
    <xf numFmtId="164" fontId="0" fillId="18" borderId="0" xfId="0" applyNumberFormat="1" applyFill="1" applyBorder="1"/>
    <xf numFmtId="164" fontId="0" fillId="18" borderId="16" xfId="0" applyNumberFormat="1" applyFill="1" applyBorder="1"/>
    <xf numFmtId="0" fontId="0" fillId="18" borderId="0" xfId="0" applyFill="1"/>
    <xf numFmtId="164" fontId="0" fillId="15" borderId="6" xfId="0" applyNumberFormat="1" applyFill="1" applyBorder="1"/>
    <xf numFmtId="164" fontId="0" fillId="15" borderId="8" xfId="0" applyNumberFormat="1" applyFill="1" applyBorder="1"/>
    <xf numFmtId="164" fontId="0" fillId="15" borderId="11" xfId="0" applyNumberFormat="1" applyFill="1" applyBorder="1"/>
    <xf numFmtId="164" fontId="0" fillId="15" borderId="14" xfId="0" applyNumberFormat="1" applyFill="1" applyBorder="1"/>
    <xf numFmtId="164" fontId="0" fillId="15" borderId="0" xfId="0" applyNumberFormat="1" applyFill="1" applyBorder="1"/>
    <xf numFmtId="164" fontId="0" fillId="15" borderId="17" xfId="0" applyNumberFormat="1" applyFill="1" applyBorder="1"/>
    <xf numFmtId="0" fontId="0" fillId="15" borderId="0" xfId="0" applyFill="1"/>
    <xf numFmtId="164" fontId="1" fillId="12" borderId="10" xfId="0" applyNumberFormat="1" applyFont="1" applyFill="1" applyBorder="1"/>
    <xf numFmtId="164" fontId="1" fillId="12" borderId="0" xfId="0" applyNumberFormat="1" applyFont="1" applyFill="1" applyBorder="1"/>
    <xf numFmtId="164" fontId="0" fillId="12" borderId="5" xfId="0" applyNumberFormat="1" applyFont="1" applyFill="1" applyBorder="1"/>
    <xf numFmtId="164" fontId="0" fillId="17" borderId="5" xfId="0" applyNumberFormat="1" applyFont="1" applyFill="1" applyBorder="1"/>
    <xf numFmtId="164" fontId="0" fillId="18" borderId="5" xfId="0" applyNumberFormat="1" applyFont="1" applyFill="1" applyBorder="1"/>
    <xf numFmtId="164" fontId="0" fillId="15" borderId="6" xfId="0" applyNumberFormat="1" applyFont="1" applyFill="1" applyBorder="1"/>
    <xf numFmtId="164" fontId="0" fillId="12" borderId="3" xfId="0" applyNumberFormat="1" applyFont="1" applyFill="1" applyBorder="1"/>
    <xf numFmtId="164" fontId="0" fillId="17" borderId="3" xfId="0" applyNumberFormat="1" applyFont="1" applyFill="1" applyBorder="1"/>
    <xf numFmtId="164" fontId="0" fillId="18" borderId="3" xfId="0" applyNumberFormat="1" applyFont="1" applyFill="1" applyBorder="1"/>
    <xf numFmtId="164" fontId="0" fillId="15" borderId="8" xfId="0" applyNumberFormat="1" applyFont="1" applyFill="1" applyBorder="1"/>
    <xf numFmtId="164" fontId="0" fillId="12" borderId="16" xfId="0" applyNumberFormat="1" applyFont="1" applyFill="1" applyBorder="1"/>
    <xf numFmtId="164" fontId="0" fillId="17" borderId="16" xfId="0" applyNumberFormat="1" applyFont="1" applyFill="1" applyBorder="1"/>
    <xf numFmtId="164" fontId="0" fillId="18" borderId="16" xfId="0" applyNumberFormat="1" applyFont="1" applyFill="1" applyBorder="1"/>
    <xf numFmtId="164" fontId="0" fillId="15" borderId="17" xfId="0" applyNumberFormat="1" applyFont="1" applyFill="1" applyBorder="1"/>
    <xf numFmtId="164" fontId="1" fillId="15" borderId="31" xfId="0" applyNumberFormat="1" applyFont="1" applyFill="1" applyBorder="1"/>
    <xf numFmtId="1" fontId="1" fillId="7" borderId="35" xfId="0" applyNumberFormat="1" applyFont="1" applyFill="1" applyBorder="1" applyAlignment="1">
      <alignment horizontal="center"/>
    </xf>
    <xf numFmtId="2" fontId="1" fillId="7" borderId="5" xfId="0" applyNumberFormat="1" applyFont="1" applyFill="1" applyBorder="1" applyAlignment="1">
      <alignment horizontal="center"/>
    </xf>
    <xf numFmtId="1" fontId="1" fillId="7" borderId="36" xfId="0" applyNumberFormat="1" applyFont="1" applyFill="1" applyBorder="1" applyAlignment="1">
      <alignment horizontal="center"/>
    </xf>
    <xf numFmtId="2" fontId="1" fillId="7" borderId="3" xfId="0" applyNumberFormat="1" applyFont="1" applyFill="1" applyBorder="1" applyAlignment="1">
      <alignment horizontal="center"/>
    </xf>
    <xf numFmtId="2" fontId="1" fillId="7" borderId="22" xfId="0" applyNumberFormat="1" applyFont="1" applyFill="1" applyBorder="1" applyAlignment="1">
      <alignment horizontal="center"/>
    </xf>
    <xf numFmtId="1" fontId="1" fillId="7" borderId="37" xfId="0" applyNumberFormat="1" applyFont="1" applyFill="1" applyBorder="1" applyAlignment="1">
      <alignment horizontal="center"/>
    </xf>
    <xf numFmtId="2" fontId="1" fillId="7" borderId="10" xfId="0" applyNumberFormat="1" applyFont="1" applyFill="1" applyBorder="1" applyAlignment="1">
      <alignment horizontal="center"/>
    </xf>
    <xf numFmtId="2" fontId="1" fillId="2" borderId="5" xfId="0" applyNumberFormat="1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2" fontId="1" fillId="2" borderId="22" xfId="0" applyNumberFormat="1" applyFont="1" applyFill="1" applyBorder="1" applyAlignment="1">
      <alignment horizontal="center"/>
    </xf>
    <xf numFmtId="2" fontId="1" fillId="2" borderId="10" xfId="0" applyNumberFormat="1" applyFont="1" applyFill="1" applyBorder="1" applyAlignment="1">
      <alignment horizontal="center"/>
    </xf>
    <xf numFmtId="2" fontId="1" fillId="11" borderId="5" xfId="0" applyNumberFormat="1" applyFont="1" applyFill="1" applyBorder="1" applyAlignment="1">
      <alignment horizontal="center"/>
    </xf>
    <xf numFmtId="2" fontId="1" fillId="11" borderId="3" xfId="0" applyNumberFormat="1" applyFont="1" applyFill="1" applyBorder="1" applyAlignment="1">
      <alignment horizontal="center"/>
    </xf>
    <xf numFmtId="2" fontId="1" fillId="11" borderId="22" xfId="0" applyNumberFormat="1" applyFont="1" applyFill="1" applyBorder="1" applyAlignment="1">
      <alignment horizontal="center"/>
    </xf>
    <xf numFmtId="2" fontId="1" fillId="11" borderId="10" xfId="0" applyNumberFormat="1" applyFont="1" applyFill="1" applyBorder="1" applyAlignment="1">
      <alignment horizontal="center"/>
    </xf>
    <xf numFmtId="2" fontId="1" fillId="9" borderId="5" xfId="0" applyNumberFormat="1" applyFont="1" applyFill="1" applyBorder="1" applyAlignment="1">
      <alignment horizontal="center"/>
    </xf>
    <xf numFmtId="2" fontId="1" fillId="9" borderId="3" xfId="0" applyNumberFormat="1" applyFont="1" applyFill="1" applyBorder="1" applyAlignment="1">
      <alignment horizontal="center"/>
    </xf>
    <xf numFmtId="2" fontId="1" fillId="9" borderId="22" xfId="0" applyNumberFormat="1" applyFont="1" applyFill="1" applyBorder="1" applyAlignment="1">
      <alignment horizontal="center"/>
    </xf>
    <xf numFmtId="2" fontId="1" fillId="9" borderId="10" xfId="0" applyNumberFormat="1" applyFont="1" applyFill="1" applyBorder="1" applyAlignment="1">
      <alignment horizontal="center"/>
    </xf>
    <xf numFmtId="2" fontId="1" fillId="10" borderId="5" xfId="0" applyNumberFormat="1" applyFont="1" applyFill="1" applyBorder="1" applyAlignment="1">
      <alignment horizontal="center"/>
    </xf>
    <xf numFmtId="2" fontId="1" fillId="10" borderId="3" xfId="0" applyNumberFormat="1" applyFont="1" applyFill="1" applyBorder="1" applyAlignment="1">
      <alignment horizontal="center"/>
    </xf>
    <xf numFmtId="2" fontId="1" fillId="10" borderId="22" xfId="0" applyNumberFormat="1" applyFont="1" applyFill="1" applyBorder="1" applyAlignment="1">
      <alignment horizontal="center"/>
    </xf>
    <xf numFmtId="1" fontId="1" fillId="10" borderId="41" xfId="0" applyNumberFormat="1" applyFont="1" applyFill="1" applyBorder="1" applyAlignment="1">
      <alignment horizontal="center"/>
    </xf>
    <xf numFmtId="2" fontId="1" fillId="10" borderId="4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 textRotation="90"/>
    </xf>
    <xf numFmtId="0" fontId="1" fillId="10" borderId="44" xfId="0" applyFont="1" applyFill="1" applyBorder="1" applyAlignment="1">
      <alignment horizontal="center"/>
    </xf>
    <xf numFmtId="164" fontId="1" fillId="12" borderId="44" xfId="0" applyNumberFormat="1" applyFont="1" applyFill="1" applyBorder="1"/>
    <xf numFmtId="164" fontId="1" fillId="17" borderId="44" xfId="0" applyNumberFormat="1" applyFont="1" applyFill="1" applyBorder="1"/>
    <xf numFmtId="164" fontId="1" fillId="18" borderId="44" xfId="0" applyNumberFormat="1" applyFont="1" applyFill="1" applyBorder="1"/>
    <xf numFmtId="164" fontId="1" fillId="15" borderId="43" xfId="0" applyNumberFormat="1" applyFont="1" applyFill="1" applyBorder="1"/>
    <xf numFmtId="0" fontId="2" fillId="0" borderId="21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17" borderId="21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9" borderId="2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6" fillId="0" borderId="0" xfId="0" applyFont="1"/>
    <xf numFmtId="0" fontId="0" fillId="0" borderId="0" xfId="0" applyFont="1"/>
    <xf numFmtId="0" fontId="7" fillId="0" borderId="0" xfId="0" applyFont="1"/>
    <xf numFmtId="1" fontId="0" fillId="12" borderId="5" xfId="0" applyNumberFormat="1" applyFont="1" applyFill="1" applyBorder="1"/>
    <xf numFmtId="1" fontId="0" fillId="12" borderId="3" xfId="0" applyNumberFormat="1" applyFont="1" applyFill="1" applyBorder="1"/>
    <xf numFmtId="1" fontId="1" fillId="16" borderId="26" xfId="0" applyNumberFormat="1" applyFont="1" applyFill="1" applyBorder="1"/>
    <xf numFmtId="1" fontId="0" fillId="17" borderId="5" xfId="0" applyNumberFormat="1" applyFont="1" applyFill="1" applyBorder="1"/>
    <xf numFmtId="1" fontId="0" fillId="17" borderId="3" xfId="0" applyNumberFormat="1" applyFont="1" applyFill="1" applyBorder="1"/>
    <xf numFmtId="1" fontId="1" fillId="17" borderId="2" xfId="0" applyNumberFormat="1" applyFont="1" applyFill="1" applyBorder="1"/>
    <xf numFmtId="1" fontId="0" fillId="18" borderId="5" xfId="0" applyNumberFormat="1" applyFont="1" applyFill="1" applyBorder="1"/>
    <xf numFmtId="1" fontId="0" fillId="18" borderId="3" xfId="0" applyNumberFormat="1" applyFont="1" applyFill="1" applyBorder="1"/>
    <xf numFmtId="1" fontId="1" fillId="18" borderId="2" xfId="0" applyNumberFormat="1" applyFont="1" applyFill="1" applyBorder="1"/>
    <xf numFmtId="1" fontId="0" fillId="15" borderId="6" xfId="0" applyNumberFormat="1" applyFont="1" applyFill="1" applyBorder="1"/>
    <xf numFmtId="1" fontId="0" fillId="15" borderId="8" xfId="0" applyNumberFormat="1" applyFont="1" applyFill="1" applyBorder="1"/>
    <xf numFmtId="1" fontId="1" fillId="16" borderId="27" xfId="0" applyNumberFormat="1" applyFont="1" applyFill="1" applyBorder="1"/>
    <xf numFmtId="1" fontId="1" fillId="15" borderId="31" xfId="0" applyNumberFormat="1" applyFont="1" applyFill="1" applyBorder="1"/>
    <xf numFmtId="1" fontId="1" fillId="12" borderId="2" xfId="0" applyNumberFormat="1" applyFont="1" applyFill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2" fillId="19" borderId="21" xfId="0" applyFont="1" applyFill="1" applyBorder="1" applyAlignment="1">
      <alignment horizontal="center" vertical="center" wrapText="1"/>
    </xf>
    <xf numFmtId="0" fontId="0" fillId="8" borderId="4" xfId="0" applyFill="1" applyBorder="1"/>
    <xf numFmtId="0" fontId="0" fillId="8" borderId="7" xfId="0" applyFill="1" applyBorder="1"/>
    <xf numFmtId="0" fontId="0" fillId="8" borderId="9" xfId="0" applyFill="1" applyBorder="1"/>
    <xf numFmtId="0" fontId="0" fillId="20" borderId="5" xfId="0" applyFill="1" applyBorder="1"/>
    <xf numFmtId="0" fontId="0" fillId="20" borderId="3" xfId="0" applyFill="1" applyBorder="1"/>
    <xf numFmtId="0" fontId="0" fillId="20" borderId="10" xfId="0" applyFill="1" applyBorder="1"/>
    <xf numFmtId="0" fontId="1" fillId="21" borderId="5" xfId="0" applyFont="1" applyFill="1" applyBorder="1" applyAlignment="1">
      <alignment horizontal="center"/>
    </xf>
    <xf numFmtId="0" fontId="1" fillId="21" borderId="3" xfId="0" applyFont="1" applyFill="1" applyBorder="1" applyAlignment="1">
      <alignment horizontal="center"/>
    </xf>
    <xf numFmtId="0" fontId="1" fillId="21" borderId="10" xfId="0" applyFont="1" applyFill="1" applyBorder="1" applyAlignment="1">
      <alignment horizontal="center"/>
    </xf>
    <xf numFmtId="1" fontId="1" fillId="21" borderId="5" xfId="0" applyNumberFormat="1" applyFont="1" applyFill="1" applyBorder="1" applyAlignment="1">
      <alignment horizontal="center"/>
    </xf>
    <xf numFmtId="0" fontId="1" fillId="21" borderId="6" xfId="0" applyFont="1" applyFill="1" applyBorder="1" applyAlignment="1">
      <alignment horizontal="center"/>
    </xf>
    <xf numFmtId="1" fontId="1" fillId="21" borderId="3" xfId="0" applyNumberFormat="1" applyFont="1" applyFill="1" applyBorder="1" applyAlignment="1">
      <alignment horizontal="center"/>
    </xf>
    <xf numFmtId="0" fontId="1" fillId="21" borderId="8" xfId="0" applyFont="1" applyFill="1" applyBorder="1" applyAlignment="1">
      <alignment horizontal="center"/>
    </xf>
    <xf numFmtId="164" fontId="1" fillId="21" borderId="3" xfId="0" applyNumberFormat="1" applyFont="1" applyFill="1" applyBorder="1" applyAlignment="1">
      <alignment horizontal="center"/>
    </xf>
    <xf numFmtId="1" fontId="1" fillId="21" borderId="10" xfId="0" applyNumberFormat="1" applyFont="1" applyFill="1" applyBorder="1" applyAlignment="1">
      <alignment horizontal="center"/>
    </xf>
    <xf numFmtId="0" fontId="1" fillId="21" borderId="11" xfId="0" applyFont="1" applyFill="1" applyBorder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" fillId="17" borderId="21" xfId="0" applyFont="1" applyFill="1" applyBorder="1" applyAlignment="1">
      <alignment horizontal="center" vertical="center" wrapText="1"/>
    </xf>
    <xf numFmtId="0" fontId="1" fillId="10" borderId="21" xfId="0" applyFont="1" applyFill="1" applyBorder="1" applyAlignment="1">
      <alignment horizontal="center" vertical="center" wrapText="1"/>
    </xf>
    <xf numFmtId="0" fontId="1" fillId="9" borderId="21" xfId="0" applyFont="1" applyFill="1" applyBorder="1" applyAlignment="1">
      <alignment horizontal="center" vertical="center" wrapText="1"/>
    </xf>
    <xf numFmtId="2" fontId="8" fillId="7" borderId="5" xfId="0" applyNumberFormat="1" applyFont="1" applyFill="1" applyBorder="1" applyAlignment="1">
      <alignment horizontal="center"/>
    </xf>
    <xf numFmtId="2" fontId="8" fillId="7" borderId="3" xfId="0" applyNumberFormat="1" applyFont="1" applyFill="1" applyBorder="1" applyAlignment="1">
      <alignment horizontal="center"/>
    </xf>
    <xf numFmtId="2" fontId="8" fillId="7" borderId="22" xfId="0" applyNumberFormat="1" applyFont="1" applyFill="1" applyBorder="1" applyAlignment="1">
      <alignment horizontal="center"/>
    </xf>
    <xf numFmtId="2" fontId="8" fillId="7" borderId="10" xfId="0" applyNumberFormat="1" applyFont="1" applyFill="1" applyBorder="1" applyAlignment="1">
      <alignment horizontal="center"/>
    </xf>
    <xf numFmtId="2" fontId="8" fillId="2" borderId="5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2" fontId="8" fillId="2" borderId="22" xfId="0" applyNumberFormat="1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2" fontId="8" fillId="11" borderId="5" xfId="0" applyNumberFormat="1" applyFont="1" applyFill="1" applyBorder="1" applyAlignment="1">
      <alignment horizontal="center"/>
    </xf>
    <xf numFmtId="2" fontId="8" fillId="11" borderId="3" xfId="0" applyNumberFormat="1" applyFont="1" applyFill="1" applyBorder="1" applyAlignment="1">
      <alignment horizontal="center"/>
    </xf>
    <xf numFmtId="2" fontId="8" fillId="11" borderId="22" xfId="0" applyNumberFormat="1" applyFont="1" applyFill="1" applyBorder="1" applyAlignment="1">
      <alignment horizontal="center"/>
    </xf>
    <xf numFmtId="2" fontId="8" fillId="11" borderId="10" xfId="0" applyNumberFormat="1" applyFont="1" applyFill="1" applyBorder="1" applyAlignment="1">
      <alignment horizontal="center"/>
    </xf>
    <xf numFmtId="2" fontId="8" fillId="9" borderId="5" xfId="0" applyNumberFormat="1" applyFont="1" applyFill="1" applyBorder="1" applyAlignment="1">
      <alignment horizontal="center"/>
    </xf>
    <xf numFmtId="2" fontId="8" fillId="9" borderId="3" xfId="0" applyNumberFormat="1" applyFont="1" applyFill="1" applyBorder="1" applyAlignment="1">
      <alignment horizontal="center"/>
    </xf>
    <xf numFmtId="2" fontId="8" fillId="9" borderId="22" xfId="0" applyNumberFormat="1" applyFont="1" applyFill="1" applyBorder="1" applyAlignment="1">
      <alignment horizontal="center"/>
    </xf>
    <xf numFmtId="2" fontId="8" fillId="9" borderId="10" xfId="0" applyNumberFormat="1" applyFont="1" applyFill="1" applyBorder="1" applyAlignment="1">
      <alignment horizontal="center"/>
    </xf>
    <xf numFmtId="2" fontId="8" fillId="10" borderId="5" xfId="0" applyNumberFormat="1" applyFont="1" applyFill="1" applyBorder="1" applyAlignment="1">
      <alignment horizontal="center"/>
    </xf>
    <xf numFmtId="2" fontId="8" fillId="10" borderId="3" xfId="0" applyNumberFormat="1" applyFont="1" applyFill="1" applyBorder="1" applyAlignment="1">
      <alignment horizontal="center"/>
    </xf>
    <xf numFmtId="2" fontId="8" fillId="10" borderId="22" xfId="0" applyNumberFormat="1" applyFont="1" applyFill="1" applyBorder="1" applyAlignment="1">
      <alignment horizontal="center"/>
    </xf>
    <xf numFmtId="2" fontId="8" fillId="10" borderId="42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3" fillId="8" borderId="0" xfId="0" applyFont="1" applyFill="1" applyAlignment="1">
      <alignment horizontal="center" vertical="center"/>
    </xf>
    <xf numFmtId="0" fontId="8" fillId="0" borderId="0" xfId="0" applyFont="1"/>
    <xf numFmtId="0" fontId="0" fillId="2" borderId="47" xfId="0" applyFill="1" applyBorder="1" applyAlignment="1" applyProtection="1">
      <alignment horizontal="center" vertical="center"/>
      <protection locked="0"/>
    </xf>
    <xf numFmtId="0" fontId="0" fillId="12" borderId="0" xfId="0" applyFill="1" applyProtection="1">
      <protection locked="0"/>
    </xf>
    <xf numFmtId="0" fontId="0" fillId="0" borderId="0" xfId="0" applyProtection="1">
      <protection locked="0"/>
    </xf>
    <xf numFmtId="9" fontId="0" fillId="2" borderId="47" xfId="0" applyNumberFormat="1" applyFill="1" applyBorder="1" applyAlignment="1" applyProtection="1">
      <alignment horizontal="center"/>
      <protection locked="0"/>
    </xf>
    <xf numFmtId="0" fontId="0" fillId="12" borderId="56" xfId="0" applyFill="1" applyBorder="1" applyProtection="1">
      <protection locked="0"/>
    </xf>
    <xf numFmtId="0" fontId="0" fillId="12" borderId="54" xfId="0" applyFill="1" applyBorder="1" applyProtection="1"/>
    <xf numFmtId="0" fontId="0" fillId="12" borderId="53" xfId="0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</xf>
    <xf numFmtId="0" fontId="1" fillId="12" borderId="55" xfId="0" applyFont="1" applyFill="1" applyBorder="1" applyAlignment="1" applyProtection="1">
      <alignment horizontal="center"/>
    </xf>
    <xf numFmtId="0" fontId="1" fillId="12" borderId="56" xfId="0" applyFont="1" applyFill="1" applyBorder="1" applyAlignment="1" applyProtection="1">
      <alignment horizontal="center"/>
    </xf>
    <xf numFmtId="0" fontId="0" fillId="12" borderId="0" xfId="0" applyFill="1" applyProtection="1"/>
    <xf numFmtId="0" fontId="0" fillId="12" borderId="51" xfId="0" applyFill="1" applyBorder="1" applyProtection="1"/>
    <xf numFmtId="0" fontId="0" fillId="12" borderId="52" xfId="0" applyFill="1" applyBorder="1" applyProtection="1"/>
    <xf numFmtId="0" fontId="0" fillId="12" borderId="0" xfId="0" applyFill="1" applyBorder="1" applyProtection="1"/>
    <xf numFmtId="0" fontId="0" fillId="12" borderId="56" xfId="0" applyFill="1" applyBorder="1" applyProtection="1"/>
    <xf numFmtId="0" fontId="0" fillId="12" borderId="57" xfId="0" applyFill="1" applyBorder="1" applyProtection="1"/>
    <xf numFmtId="0" fontId="6" fillId="12" borderId="1" xfId="0" applyFont="1" applyFill="1" applyBorder="1" applyAlignment="1" applyProtection="1">
      <alignment horizontal="left" vertical="center"/>
    </xf>
    <xf numFmtId="0" fontId="6" fillId="12" borderId="2" xfId="0" applyFont="1" applyFill="1" applyBorder="1" applyAlignment="1" applyProtection="1">
      <alignment horizontal="left"/>
    </xf>
    <xf numFmtId="0" fontId="6" fillId="12" borderId="49" xfId="0" applyFont="1" applyFill="1" applyBorder="1" applyAlignment="1" applyProtection="1">
      <alignment horizontal="left"/>
    </xf>
    <xf numFmtId="0" fontId="6" fillId="12" borderId="0" xfId="0" applyFont="1" applyFill="1" applyAlignment="1" applyProtection="1">
      <alignment horizontal="left" vertical="center"/>
    </xf>
    <xf numFmtId="0" fontId="6" fillId="12" borderId="0" xfId="0" applyFont="1" applyFill="1" applyAlignment="1" applyProtection="1">
      <alignment horizontal="left"/>
    </xf>
    <xf numFmtId="0" fontId="0" fillId="0" borderId="0" xfId="0" applyProtection="1"/>
    <xf numFmtId="9" fontId="1" fillId="0" borderId="0" xfId="0" applyNumberFormat="1" applyFont="1" applyProtection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vertical="center"/>
    </xf>
    <xf numFmtId="0" fontId="0" fillId="12" borderId="0" xfId="0" applyFill="1" applyAlignment="1" applyProtection="1">
      <alignment vertical="center" wrapText="1"/>
    </xf>
    <xf numFmtId="9" fontId="0" fillId="0" borderId="0" xfId="0" applyNumberFormat="1" applyFont="1" applyProtection="1"/>
    <xf numFmtId="9" fontId="0" fillId="0" borderId="0" xfId="0" applyNumberFormat="1" applyProtection="1"/>
    <xf numFmtId="0" fontId="0" fillId="12" borderId="0" xfId="0" applyFill="1" applyAlignment="1" applyProtection="1">
      <alignment vertical="center"/>
    </xf>
    <xf numFmtId="0" fontId="0" fillId="2" borderId="47" xfId="0" applyFill="1" applyBorder="1" applyAlignment="1" applyProtection="1">
      <alignment horizontal="center" vertical="center"/>
      <protection hidden="1"/>
    </xf>
    <xf numFmtId="0" fontId="1" fillId="18" borderId="47" xfId="0" applyFont="1" applyFill="1" applyBorder="1" applyAlignment="1" applyProtection="1">
      <alignment horizontal="center" vertical="center"/>
      <protection hidden="1"/>
    </xf>
    <xf numFmtId="2" fontId="8" fillId="22" borderId="32" xfId="0" applyNumberFormat="1" applyFont="1" applyFill="1" applyBorder="1" applyAlignment="1" applyProtection="1">
      <alignment horizontal="left"/>
    </xf>
    <xf numFmtId="2" fontId="8" fillId="22" borderId="33" xfId="0" applyNumberFormat="1" applyFont="1" applyFill="1" applyBorder="1" applyAlignment="1" applyProtection="1">
      <alignment horizontal="left"/>
    </xf>
    <xf numFmtId="2" fontId="8" fillId="22" borderId="34" xfId="0" applyNumberFormat="1" applyFont="1" applyFill="1" applyBorder="1" applyAlignment="1" applyProtection="1">
      <alignment horizontal="left"/>
    </xf>
    <xf numFmtId="165" fontId="8" fillId="22" borderId="33" xfId="0" applyNumberFormat="1" applyFont="1" applyFill="1" applyBorder="1" applyAlignment="1" applyProtection="1">
      <alignment horizontal="left"/>
    </xf>
    <xf numFmtId="0" fontId="6" fillId="12" borderId="1" xfId="0" applyFont="1" applyFill="1" applyBorder="1" applyAlignment="1" applyProtection="1">
      <alignment horizontal="left" wrapText="1"/>
    </xf>
    <xf numFmtId="0" fontId="6" fillId="12" borderId="2" xfId="0" applyFont="1" applyFill="1" applyBorder="1" applyAlignment="1" applyProtection="1">
      <alignment horizontal="left" wrapText="1"/>
    </xf>
    <xf numFmtId="0" fontId="6" fillId="12" borderId="49" xfId="0" applyFont="1" applyFill="1" applyBorder="1" applyAlignment="1" applyProtection="1">
      <alignment horizontal="left" wrapText="1"/>
    </xf>
    <xf numFmtId="0" fontId="1" fillId="12" borderId="53" xfId="0" applyFont="1" applyFill="1" applyBorder="1" applyAlignment="1" applyProtection="1">
      <alignment horizontal="center"/>
    </xf>
    <xf numFmtId="0" fontId="1" fillId="12" borderId="0" xfId="0" applyFont="1" applyFill="1" applyBorder="1" applyAlignment="1" applyProtection="1">
      <alignment horizontal="center"/>
    </xf>
    <xf numFmtId="0" fontId="0" fillId="12" borderId="53" xfId="0" applyFill="1" applyBorder="1" applyAlignment="1" applyProtection="1">
      <alignment horizontal="center"/>
    </xf>
    <xf numFmtId="0" fontId="0" fillId="12" borderId="0" xfId="0" applyFill="1" applyBorder="1" applyAlignment="1" applyProtection="1">
      <alignment horizontal="center"/>
    </xf>
    <xf numFmtId="0" fontId="0" fillId="12" borderId="48" xfId="0" applyFill="1" applyBorder="1" applyAlignment="1" applyProtection="1">
      <alignment horizontal="center"/>
    </xf>
    <xf numFmtId="0" fontId="0" fillId="12" borderId="50" xfId="0" applyFill="1" applyBorder="1" applyAlignment="1" applyProtection="1">
      <alignment horizontal="center"/>
    </xf>
    <xf numFmtId="0" fontId="0" fillId="12" borderId="51" xfId="0" applyFill="1" applyBorder="1" applyAlignment="1" applyProtection="1">
      <alignment horizontal="center"/>
    </xf>
    <xf numFmtId="0" fontId="2" fillId="19" borderId="45" xfId="0" applyFont="1" applyFill="1" applyBorder="1" applyAlignment="1">
      <alignment horizontal="center" vertical="center" textRotation="90" wrapText="1"/>
    </xf>
    <xf numFmtId="0" fontId="2" fillId="19" borderId="46" xfId="0" applyFont="1" applyFill="1" applyBorder="1" applyAlignment="1">
      <alignment horizontal="center" vertical="center" textRotation="90" wrapText="1"/>
    </xf>
    <xf numFmtId="0" fontId="3" fillId="10" borderId="38" xfId="0" applyFont="1" applyFill="1" applyBorder="1" applyAlignment="1">
      <alignment horizontal="center" vertical="center" textRotation="90"/>
    </xf>
    <xf numFmtId="0" fontId="3" fillId="10" borderId="39" xfId="0" applyFont="1" applyFill="1" applyBorder="1" applyAlignment="1">
      <alignment horizontal="center" vertical="center" textRotation="90"/>
    </xf>
    <xf numFmtId="0" fontId="3" fillId="10" borderId="40" xfId="0" applyFont="1" applyFill="1" applyBorder="1" applyAlignment="1">
      <alignment horizontal="center" vertical="center" textRotation="90"/>
    </xf>
    <xf numFmtId="0" fontId="3" fillId="7" borderId="32" xfId="0" applyFont="1" applyFill="1" applyBorder="1" applyAlignment="1">
      <alignment horizontal="center" vertical="center" textRotation="90"/>
    </xf>
    <xf numFmtId="0" fontId="3" fillId="7" borderId="33" xfId="0" applyFont="1" applyFill="1" applyBorder="1" applyAlignment="1">
      <alignment horizontal="center" vertical="center" textRotation="90"/>
    </xf>
    <xf numFmtId="0" fontId="3" fillId="7" borderId="34" xfId="0" applyFont="1" applyFill="1" applyBorder="1" applyAlignment="1">
      <alignment horizontal="center" vertical="center" textRotation="90"/>
    </xf>
    <xf numFmtId="0" fontId="3" fillId="2" borderId="38" xfId="0" applyFont="1" applyFill="1" applyBorder="1" applyAlignment="1">
      <alignment horizontal="center" vertical="center" textRotation="90"/>
    </xf>
    <xf numFmtId="0" fontId="3" fillId="2" borderId="39" xfId="0" applyFont="1" applyFill="1" applyBorder="1" applyAlignment="1">
      <alignment horizontal="center" vertical="center" textRotation="90"/>
    </xf>
    <xf numFmtId="0" fontId="3" fillId="2" borderId="40" xfId="0" applyFont="1" applyFill="1" applyBorder="1" applyAlignment="1">
      <alignment horizontal="center" vertical="center" textRotation="90"/>
    </xf>
    <xf numFmtId="0" fontId="3" fillId="11" borderId="38" xfId="0" applyFont="1" applyFill="1" applyBorder="1" applyAlignment="1">
      <alignment horizontal="center" vertical="center" textRotation="90"/>
    </xf>
    <xf numFmtId="0" fontId="3" fillId="11" borderId="39" xfId="0" applyFont="1" applyFill="1" applyBorder="1" applyAlignment="1">
      <alignment horizontal="center" vertical="center" textRotation="90"/>
    </xf>
    <xf numFmtId="0" fontId="3" fillId="11" borderId="40" xfId="0" applyFont="1" applyFill="1" applyBorder="1" applyAlignment="1">
      <alignment horizontal="center" vertical="center" textRotation="90"/>
    </xf>
    <xf numFmtId="0" fontId="3" fillId="9" borderId="32" xfId="0" applyFont="1" applyFill="1" applyBorder="1" applyAlignment="1">
      <alignment horizontal="center" vertical="center" textRotation="90"/>
    </xf>
    <xf numFmtId="0" fontId="3" fillId="9" borderId="33" xfId="0" applyFont="1" applyFill="1" applyBorder="1" applyAlignment="1">
      <alignment horizontal="center" vertical="center" textRotation="90"/>
    </xf>
    <xf numFmtId="0" fontId="3" fillId="9" borderId="34" xfId="0" applyFont="1" applyFill="1" applyBorder="1" applyAlignment="1">
      <alignment horizontal="center" vertical="center" textRotation="90"/>
    </xf>
    <xf numFmtId="0" fontId="4" fillId="8" borderId="0" xfId="0" applyFont="1" applyFill="1" applyAlignment="1">
      <alignment horizontal="center" vertical="center" textRotation="90"/>
    </xf>
    <xf numFmtId="0" fontId="3" fillId="9" borderId="38" xfId="0" applyFont="1" applyFill="1" applyBorder="1" applyAlignment="1">
      <alignment horizontal="center" vertical="center" textRotation="90"/>
    </xf>
    <xf numFmtId="0" fontId="3" fillId="9" borderId="39" xfId="0" applyFont="1" applyFill="1" applyBorder="1" applyAlignment="1">
      <alignment horizontal="center" vertical="center" textRotation="90"/>
    </xf>
    <xf numFmtId="0" fontId="3" fillId="9" borderId="40" xfId="0" applyFont="1" applyFill="1" applyBorder="1" applyAlignment="1">
      <alignment horizontal="center" vertical="center" textRotation="90"/>
    </xf>
    <xf numFmtId="0" fontId="0" fillId="16" borderId="0" xfId="0" applyFill="1" applyProtection="1">
      <protection locked="0"/>
    </xf>
    <xf numFmtId="0" fontId="7" fillId="0" borderId="0" xfId="0" applyFont="1" applyProtection="1">
      <protection locked="0"/>
    </xf>
    <xf numFmtId="0" fontId="7" fillId="16" borderId="0" xfId="0" applyFont="1" applyFill="1" applyProtection="1">
      <protection locked="0"/>
    </xf>
    <xf numFmtId="0" fontId="2" fillId="12" borderId="58" xfId="0" applyFont="1" applyFill="1" applyBorder="1" applyAlignment="1" applyProtection="1">
      <alignment horizontal="center" vertical="center"/>
      <protection locked="0"/>
    </xf>
    <xf numFmtId="0" fontId="0" fillId="0" borderId="59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8" xfId="0" applyBorder="1" applyProtection="1">
      <protection locked="0"/>
    </xf>
    <xf numFmtId="0" fontId="1" fillId="0" borderId="6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48" xfId="0" applyFont="1" applyBorder="1" applyAlignment="1" applyProtection="1">
      <alignment horizontal="center"/>
      <protection locked="0"/>
    </xf>
    <xf numFmtId="0" fontId="1" fillId="16" borderId="0" xfId="0" applyFont="1" applyFill="1" applyAlignment="1" applyProtection="1">
      <alignment horizontal="center"/>
      <protection locked="0"/>
    </xf>
    <xf numFmtId="0" fontId="1" fillId="16" borderId="0" xfId="0" applyFont="1" applyFill="1" applyProtection="1">
      <protection locked="0"/>
    </xf>
    <xf numFmtId="0" fontId="5" fillId="2" borderId="61" xfId="0" applyFont="1" applyFill="1" applyBorder="1" applyAlignment="1" applyProtection="1">
      <alignment horizontal="center"/>
      <protection locked="0"/>
    </xf>
    <xf numFmtId="2" fontId="0" fillId="22" borderId="48" xfId="0" applyNumberFormat="1" applyFill="1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1" fillId="0" borderId="61" xfId="0" applyFont="1" applyBorder="1" applyProtection="1">
      <protection locked="0"/>
    </xf>
    <xf numFmtId="0" fontId="0" fillId="0" borderId="62" xfId="0" applyBorder="1" applyProtection="1"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16" borderId="0" xfId="0" applyFill="1" applyAlignment="1" applyProtection="1">
      <alignment horizontal="center"/>
      <protection locked="0"/>
    </xf>
    <xf numFmtId="0" fontId="2" fillId="12" borderId="58" xfId="0" applyFont="1" applyFill="1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2" fontId="0" fillId="2" borderId="48" xfId="0" applyNumberFormat="1" applyFill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62" xfId="0" applyFont="1" applyBorder="1" applyProtection="1">
      <protection locked="0"/>
    </xf>
    <xf numFmtId="0" fontId="1" fillId="0" borderId="63" xfId="0" applyFont="1" applyBorder="1" applyProtection="1"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0" fontId="1" fillId="0" borderId="0" xfId="0" applyFont="1" applyProtection="1">
      <protection locked="0"/>
    </xf>
    <xf numFmtId="1" fontId="0" fillId="0" borderId="0" xfId="0" applyNumberFormat="1" applyProtection="1">
      <protection locked="0"/>
    </xf>
    <xf numFmtId="2" fontId="0" fillId="22" borderId="48" xfId="0" applyNumberFormat="1" applyFill="1" applyBorder="1" applyAlignment="1" applyProtection="1">
      <alignment horizontal="center"/>
      <protection hidden="1"/>
    </xf>
  </cellXfs>
  <cellStyles count="27">
    <cellStyle name="Calculated Column - IBM Cognos" xfId="19" xr:uid="{00000000-0005-0000-0000-000000000000}"/>
    <cellStyle name="Calculated Column Name - IBM Cognos" xfId="17" xr:uid="{00000000-0005-0000-0000-000001000000}"/>
    <cellStyle name="Calculated Row - IBM Cognos" xfId="20" xr:uid="{00000000-0005-0000-0000-000002000000}"/>
    <cellStyle name="Calculated Row Name - IBM Cognos" xfId="18" xr:uid="{00000000-0005-0000-0000-000003000000}"/>
    <cellStyle name="Column Name - IBM Cognos" xfId="5" xr:uid="{00000000-0005-0000-0000-000004000000}"/>
    <cellStyle name="Column Template - IBM Cognos" xfId="8" xr:uid="{00000000-0005-0000-0000-000005000000}"/>
    <cellStyle name="Differs From Base - IBM Cognos" xfId="26" xr:uid="{00000000-0005-0000-0000-000006000000}"/>
    <cellStyle name="Group Name - IBM Cognos" xfId="16" xr:uid="{00000000-0005-0000-0000-000007000000}"/>
    <cellStyle name="Hold Values - IBM Cognos" xfId="22" xr:uid="{00000000-0005-0000-0000-000008000000}"/>
    <cellStyle name="List Name - IBM Cognos" xfId="15" xr:uid="{00000000-0005-0000-0000-000009000000}"/>
    <cellStyle name="Locked - IBM Cognos" xfId="25" xr:uid="{00000000-0005-0000-0000-00000A000000}"/>
    <cellStyle name="Measure - IBM Cognos" xfId="9" xr:uid="{00000000-0005-0000-0000-00000B000000}"/>
    <cellStyle name="Measure Header - IBM Cognos" xfId="10" xr:uid="{00000000-0005-0000-0000-00000C000000}"/>
    <cellStyle name="Measure Name - IBM Cognos" xfId="11" xr:uid="{00000000-0005-0000-0000-00000D000000}"/>
    <cellStyle name="Measure Summary - IBM Cognos" xfId="12" xr:uid="{00000000-0005-0000-0000-00000E000000}"/>
    <cellStyle name="Measure Summary TM1 - IBM Cognos" xfId="14" xr:uid="{00000000-0005-0000-0000-00000F000000}"/>
    <cellStyle name="Measure Template - IBM Cognos" xfId="13" xr:uid="{00000000-0005-0000-0000-000010000000}"/>
    <cellStyle name="More - IBM Cognos" xfId="21" xr:uid="{00000000-0005-0000-0000-000011000000}"/>
    <cellStyle name="Normal" xfId="0" builtinId="0"/>
    <cellStyle name="Pending Change - IBM Cognos" xfId="23" xr:uid="{00000000-0005-0000-0000-000013000000}"/>
    <cellStyle name="Row Name - IBM Cognos" xfId="1" xr:uid="{00000000-0005-0000-0000-000014000000}"/>
    <cellStyle name="Row Template - IBM Cognos" xfId="4" xr:uid="{00000000-0005-0000-0000-000015000000}"/>
    <cellStyle name="Summary Column Name - IBM Cognos" xfId="6" xr:uid="{00000000-0005-0000-0000-000016000000}"/>
    <cellStyle name="Summary Column Name TM1 - IBM Cognos" xfId="7" xr:uid="{00000000-0005-0000-0000-000017000000}"/>
    <cellStyle name="Summary Row Name - IBM Cognos" xfId="2" xr:uid="{00000000-0005-0000-0000-000018000000}"/>
    <cellStyle name="Summary Row Name TM1 - IBM Cognos" xfId="3" xr:uid="{00000000-0005-0000-0000-000019000000}"/>
    <cellStyle name="Unsaved Change - IBM Cognos" xfId="24" xr:uid="{00000000-0005-0000-0000-00001A000000}"/>
  </cellStyles>
  <dxfs count="355"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6BBB65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7C80"/>
        </patternFill>
      </fill>
    </dxf>
    <dxf>
      <fill>
        <patternFill>
          <bgColor theme="8" tint="0.39994506668294322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/>
        <i val="0"/>
        <color rgb="FFFF0000"/>
      </font>
    </dxf>
    <dxf>
      <font>
        <b/>
        <i val="0"/>
        <color rgb="FF6BBB65"/>
      </font>
    </dxf>
  </dxfs>
  <tableStyles count="0" defaultTableStyle="TableStyleMedium2" defaultPivotStyle="PivotStyleLight16"/>
  <colors>
    <mruColors>
      <color rgb="FFFFFF99"/>
      <color rgb="FFFF7C80"/>
      <color rgb="FFFF9999"/>
      <color rgb="FFFF56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AM1125"/>
  <sheetViews>
    <sheetView zoomScale="70" zoomScaleNormal="70" workbookViewId="0">
      <selection activeCell="T10" sqref="T10"/>
    </sheetView>
  </sheetViews>
  <sheetFormatPr defaultRowHeight="14.4" x14ac:dyDescent="0.3"/>
  <cols>
    <col min="3" max="3" width="18.6640625" customWidth="1"/>
    <col min="7" max="7" width="8.5546875" customWidth="1"/>
    <col min="10" max="10" width="8.77734375" customWidth="1"/>
    <col min="11" max="11" width="8.88671875" style="125" customWidth="1"/>
    <col min="12" max="12" width="10.6640625" customWidth="1"/>
    <col min="13" max="13" width="9.6640625" customWidth="1"/>
    <col min="14" max="14" width="26.5546875" customWidth="1"/>
    <col min="15" max="15" width="12.109375" customWidth="1"/>
    <col min="16" max="16" width="9.109375" customWidth="1"/>
    <col min="17" max="17" width="10" customWidth="1"/>
    <col min="18" max="18" width="22.109375" customWidth="1"/>
    <col min="19" max="19" width="23" customWidth="1"/>
    <col min="20" max="20" width="29.109375" customWidth="1"/>
    <col min="21" max="21" width="10" customWidth="1"/>
    <col min="22" max="22" width="10.21875" bestFit="1" customWidth="1"/>
    <col min="23" max="23" width="15.6640625" customWidth="1"/>
    <col min="24" max="24" width="37.44140625" bestFit="1" customWidth="1"/>
    <col min="25" max="25" width="10.88671875" customWidth="1"/>
    <col min="26" max="26" width="12.88671875" customWidth="1"/>
    <col min="27" max="27" width="13.44140625" customWidth="1"/>
    <col min="28" max="28" width="11.5546875" customWidth="1"/>
    <col min="29" max="29" width="15.5546875" customWidth="1"/>
    <col min="30" max="30" width="11.21875" customWidth="1"/>
    <col min="31" max="31" width="10.109375" style="125" customWidth="1"/>
    <col min="32" max="32" width="10.21875" bestFit="1" customWidth="1"/>
    <col min="33" max="33" width="18.109375" customWidth="1"/>
    <col min="34" max="34" width="37.44140625" bestFit="1" customWidth="1"/>
    <col min="35" max="35" width="11.5546875" bestFit="1" customWidth="1"/>
    <col min="36" max="36" width="13.44140625" customWidth="1"/>
    <col min="37" max="37" width="10.44140625" bestFit="1" customWidth="1"/>
    <col min="38" max="38" width="19.21875" customWidth="1"/>
    <col min="40" max="40" width="12.109375" customWidth="1"/>
  </cols>
  <sheetData>
    <row r="1" spans="1:37" x14ac:dyDescent="0.3">
      <c r="E1" t="s">
        <v>11</v>
      </c>
      <c r="F1" t="s">
        <v>12</v>
      </c>
      <c r="G1" t="s">
        <v>13</v>
      </c>
      <c r="K1"/>
      <c r="AE1"/>
    </row>
    <row r="2" spans="1:37" ht="21" x14ac:dyDescent="0.4">
      <c r="A2" s="320" t="s">
        <v>14</v>
      </c>
      <c r="D2">
        <v>600</v>
      </c>
      <c r="E2">
        <v>24</v>
      </c>
      <c r="F2">
        <v>12</v>
      </c>
      <c r="G2">
        <v>48</v>
      </c>
      <c r="K2"/>
      <c r="AE2"/>
      <c r="AH2" t="s">
        <v>134</v>
      </c>
      <c r="AI2">
        <v>100</v>
      </c>
      <c r="AJ2" t="s">
        <v>4</v>
      </c>
      <c r="AK2">
        <v>129.03225806451613</v>
      </c>
    </row>
    <row r="3" spans="1:37" ht="21" x14ac:dyDescent="0.4">
      <c r="A3" s="320" t="s">
        <v>134</v>
      </c>
      <c r="D3">
        <v>120</v>
      </c>
      <c r="E3">
        <v>24</v>
      </c>
      <c r="F3">
        <v>3</v>
      </c>
      <c r="G3">
        <v>1</v>
      </c>
      <c r="K3"/>
      <c r="AE3"/>
      <c r="AH3" t="s">
        <v>7</v>
      </c>
      <c r="AI3">
        <v>100</v>
      </c>
      <c r="AJ3" t="s">
        <v>8</v>
      </c>
      <c r="AK3">
        <v>361.53846153846155</v>
      </c>
    </row>
    <row r="4" spans="1:37" ht="21" x14ac:dyDescent="0.4">
      <c r="A4" s="320" t="s">
        <v>5</v>
      </c>
      <c r="D4">
        <v>80</v>
      </c>
      <c r="E4">
        <v>6</v>
      </c>
      <c r="F4">
        <v>0</v>
      </c>
      <c r="G4">
        <v>5</v>
      </c>
      <c r="K4"/>
      <c r="AE4"/>
      <c r="AH4" t="s">
        <v>7</v>
      </c>
      <c r="AI4">
        <v>100</v>
      </c>
      <c r="AJ4" t="s">
        <v>145</v>
      </c>
      <c r="AK4">
        <v>69.801980198019805</v>
      </c>
    </row>
    <row r="5" spans="1:37" ht="21" x14ac:dyDescent="0.4">
      <c r="A5" s="320" t="s">
        <v>23</v>
      </c>
      <c r="D5">
        <v>110</v>
      </c>
      <c r="E5">
        <v>23</v>
      </c>
      <c r="F5">
        <v>0</v>
      </c>
      <c r="G5">
        <v>2</v>
      </c>
      <c r="K5"/>
      <c r="N5" t="str">
        <f t="shared" ref="N5:N6" si="0">IFERROR(VLOOKUP($M5,$A$2:$H$12,4,0),"")</f>
        <v/>
      </c>
      <c r="O5" t="str">
        <f t="shared" ref="O5:O6" si="1">IFERROR(VLOOKUP($M5,$A$2:$H$12,5,0),"")</f>
        <v/>
      </c>
      <c r="P5" t="str">
        <f t="shared" ref="P5:P6" si="2">IFERROR(VLOOKUP($M5,$A$2:$H$12,6,0),"")</f>
        <v/>
      </c>
      <c r="Q5" t="str">
        <f t="shared" ref="Q5:Q6" si="3">IFERROR(VLOOKUP($M5,$A$2:$H$12,7,0),"")</f>
        <v/>
      </c>
      <c r="S5" t="s">
        <v>131</v>
      </c>
      <c r="AE5"/>
      <c r="AH5" t="s">
        <v>15</v>
      </c>
      <c r="AI5">
        <v>0.05</v>
      </c>
      <c r="AJ5" t="s">
        <v>16</v>
      </c>
      <c r="AK5">
        <v>0.22980769230769232</v>
      </c>
    </row>
    <row r="6" spans="1:37" ht="21" x14ac:dyDescent="0.4">
      <c r="A6" s="320" t="s">
        <v>18</v>
      </c>
      <c r="D6">
        <v>65</v>
      </c>
      <c r="E6">
        <v>12</v>
      </c>
      <c r="F6">
        <v>4</v>
      </c>
      <c r="G6">
        <v>1</v>
      </c>
      <c r="K6"/>
      <c r="N6" t="str">
        <f t="shared" si="0"/>
        <v/>
      </c>
      <c r="O6" t="str">
        <f t="shared" si="1"/>
        <v/>
      </c>
      <c r="P6" t="str">
        <f t="shared" si="2"/>
        <v/>
      </c>
      <c r="Q6" t="str">
        <f t="shared" si="3"/>
        <v/>
      </c>
      <c r="AE6"/>
      <c r="AH6" t="s">
        <v>15</v>
      </c>
      <c r="AI6">
        <v>0.05</v>
      </c>
      <c r="AJ6" t="s">
        <v>19</v>
      </c>
      <c r="AK6">
        <v>0.15586956521739131</v>
      </c>
    </row>
    <row r="7" spans="1:37" ht="21" x14ac:dyDescent="0.4">
      <c r="A7" s="320" t="s">
        <v>29</v>
      </c>
      <c r="D7">
        <v>100</v>
      </c>
      <c r="E7">
        <v>0</v>
      </c>
      <c r="F7">
        <v>23</v>
      </c>
      <c r="G7">
        <v>1</v>
      </c>
      <c r="K7"/>
      <c r="AE7"/>
      <c r="AH7" t="s">
        <v>15</v>
      </c>
      <c r="AI7">
        <v>0.05</v>
      </c>
      <c r="AJ7" t="s">
        <v>21</v>
      </c>
      <c r="AK7">
        <v>3.9833333333333332E-2</v>
      </c>
    </row>
    <row r="8" spans="1:37" ht="21" x14ac:dyDescent="0.4">
      <c r="A8" s="320" t="s">
        <v>31</v>
      </c>
      <c r="D8">
        <v>217</v>
      </c>
      <c r="E8">
        <v>20</v>
      </c>
      <c r="F8">
        <v>0</v>
      </c>
      <c r="G8">
        <v>14</v>
      </c>
      <c r="K8"/>
      <c r="AE8"/>
      <c r="AH8" t="s">
        <v>5</v>
      </c>
      <c r="AI8">
        <v>100</v>
      </c>
      <c r="AJ8" t="s">
        <v>6</v>
      </c>
      <c r="AK8">
        <v>33.741037536904258</v>
      </c>
    </row>
    <row r="9" spans="1:37" ht="21" x14ac:dyDescent="0.4">
      <c r="A9" s="320" t="s">
        <v>34</v>
      </c>
      <c r="D9">
        <v>100</v>
      </c>
      <c r="E9">
        <v>21</v>
      </c>
      <c r="F9">
        <v>1</v>
      </c>
      <c r="G9">
        <v>2</v>
      </c>
      <c r="K9"/>
      <c r="N9" s="3" t="s">
        <v>35</v>
      </c>
      <c r="O9" s="3" t="s">
        <v>36</v>
      </c>
      <c r="Q9" t="str">
        <f>IFERROR(VLOOKUP(#REF!,$A$2:$H$12,6,0),"")</f>
        <v/>
      </c>
      <c r="R9" s="7" t="s">
        <v>37</v>
      </c>
      <c r="S9" s="3" t="s">
        <v>38</v>
      </c>
      <c r="T9" s="7" t="s">
        <v>39</v>
      </c>
      <c r="U9" s="3" t="s">
        <v>38</v>
      </c>
      <c r="V9" s="7"/>
      <c r="Y9" s="7" t="s">
        <v>0</v>
      </c>
      <c r="Z9" s="7" t="s">
        <v>1</v>
      </c>
      <c r="AA9" s="7" t="s">
        <v>2</v>
      </c>
      <c r="AB9" s="7" t="s">
        <v>3</v>
      </c>
      <c r="AE9"/>
      <c r="AH9" t="s">
        <v>5</v>
      </c>
      <c r="AI9">
        <v>100</v>
      </c>
      <c r="AJ9" t="s">
        <v>24</v>
      </c>
      <c r="AK9">
        <v>46.444121915820027</v>
      </c>
    </row>
    <row r="10" spans="1:37" ht="23.4" x14ac:dyDescent="0.45">
      <c r="A10" s="320" t="s">
        <v>10</v>
      </c>
      <c r="D10">
        <v>360</v>
      </c>
      <c r="E10">
        <v>13</v>
      </c>
      <c r="F10">
        <v>68</v>
      </c>
      <c r="G10">
        <v>7</v>
      </c>
      <c r="K10"/>
      <c r="N10">
        <f t="shared" ref="N10:N28" si="4">IFERROR(VLOOKUP($R10,$A$2:$H$595,4,0),"")</f>
        <v>354</v>
      </c>
      <c r="O10">
        <f t="shared" ref="O10:O28" si="5">IFERROR(VLOOKUP($T10,$A$2:$H$595,4,0),"")</f>
        <v>39</v>
      </c>
      <c r="R10" s="317" t="s">
        <v>17</v>
      </c>
      <c r="S10" s="6">
        <v>100</v>
      </c>
      <c r="T10" s="317" t="s">
        <v>8</v>
      </c>
      <c r="U10" s="6">
        <f>IF($S10="",(IFERROR(VLOOKUP($R10,$A$2:$H$595,4,0),"")),(IFERROR(IFERROR(VLOOKUP($R10,$A$2:$H$595,4,0),"")*$S10/O10,"")))</f>
        <v>907.69230769230774</v>
      </c>
      <c r="V10" s="5"/>
      <c r="Y10" s="8">
        <f>IF($R10="",(IFERROR(VLOOKUP($R10,$A$2:$H$595,4,0),"")),(IFERROR(IFERROR(VLOOKUP($R10,$A$2:$H$595,4,0),"")*$S10/100,"")))</f>
        <v>354</v>
      </c>
      <c r="Z10" s="9">
        <f>IF($R10="",(IFERROR(VLOOKUP($R10,$A$2:$H$595,5,0),"")),(IFERROR(IFERROR(VLOOKUP($R10,$A$2:$H$595,5,0),"")*$S10/100,"")))</f>
        <v>10</v>
      </c>
      <c r="AA10" s="10">
        <f>IF($R10="",(IFERROR(VLOOKUP($R10,$A$2:$H$595,6,0),"")),(IFERROR(IFERROR(VLOOKUP($R10,$A$2:$H$595,6,0),"")*$S10/100,"")))</f>
        <v>63</v>
      </c>
      <c r="AB10" s="2">
        <f>IF($R10="",(IFERROR(VLOOKUP($R10,$A$2:$H$595,7,0),"")),(IFERROR(IFERROR(VLOOKUP($R10,$A$2:$H$595,7,0),"")*$S10/100,"")))</f>
        <v>5</v>
      </c>
      <c r="AE10"/>
      <c r="AH10" t="s">
        <v>14</v>
      </c>
      <c r="AI10">
        <v>100</v>
      </c>
      <c r="AJ10" t="s">
        <v>27</v>
      </c>
      <c r="AK10">
        <v>91.743119266055047</v>
      </c>
    </row>
    <row r="11" spans="1:37" ht="21" x14ac:dyDescent="0.4">
      <c r="A11" s="320" t="s">
        <v>15</v>
      </c>
      <c r="D11">
        <v>717</v>
      </c>
      <c r="E11">
        <v>1</v>
      </c>
      <c r="F11">
        <v>0</v>
      </c>
      <c r="G11">
        <v>81</v>
      </c>
      <c r="K11"/>
      <c r="N11">
        <f t="shared" si="4"/>
        <v>130</v>
      </c>
      <c r="O11">
        <f t="shared" si="5"/>
        <v>100</v>
      </c>
      <c r="R11" s="5" t="s">
        <v>42</v>
      </c>
      <c r="S11" s="6">
        <v>100</v>
      </c>
      <c r="T11" s="5" t="s">
        <v>29</v>
      </c>
      <c r="U11" s="6">
        <f>IF($S11="",(IFERROR(VLOOKUP($R11,$A$2:$H$595,4,0),"")),(IFERROR(IFERROR(VLOOKUP($R11,$A$2:$H$595,4,0),"")*$S11/O11,"")))</f>
        <v>130</v>
      </c>
      <c r="V11" s="5"/>
      <c r="AE11"/>
      <c r="AH11" t="s">
        <v>6</v>
      </c>
      <c r="AI11">
        <v>100</v>
      </c>
      <c r="AJ11" t="s">
        <v>24</v>
      </c>
      <c r="AK11">
        <v>137.64876632801162</v>
      </c>
    </row>
    <row r="12" spans="1:37" ht="21" x14ac:dyDescent="0.4">
      <c r="A12" s="320" t="s">
        <v>25</v>
      </c>
      <c r="D12">
        <v>60</v>
      </c>
      <c r="E12">
        <v>1</v>
      </c>
      <c r="F12">
        <v>14</v>
      </c>
      <c r="G12">
        <v>0</v>
      </c>
      <c r="H12">
        <v>2</v>
      </c>
      <c r="K12"/>
      <c r="N12">
        <f t="shared" si="4"/>
        <v>120</v>
      </c>
      <c r="O12">
        <f t="shared" si="5"/>
        <v>93</v>
      </c>
      <c r="R12" s="5" t="s">
        <v>134</v>
      </c>
      <c r="S12" s="6">
        <v>100</v>
      </c>
      <c r="T12" s="5" t="s">
        <v>4</v>
      </c>
      <c r="U12" s="6">
        <f>IF($S12="",(IFERROR(VLOOKUP($R12,$A$2:$H$595,4,0),"")),(IFERROR(IFERROR(VLOOKUP($R12,$A$2:$H$595,4,0),"")*$S12/O12,"")))</f>
        <v>129.03225806451613</v>
      </c>
      <c r="V12" s="5"/>
      <c r="Y12" s="7" t="s">
        <v>0</v>
      </c>
      <c r="Z12" s="7" t="s">
        <v>1</v>
      </c>
      <c r="AA12" s="7" t="s">
        <v>2</v>
      </c>
      <c r="AB12" s="7" t="s">
        <v>3</v>
      </c>
      <c r="AE12"/>
      <c r="AH12" t="s">
        <v>6</v>
      </c>
      <c r="AI12">
        <v>100</v>
      </c>
      <c r="AJ12" t="s">
        <v>32</v>
      </c>
      <c r="AK12">
        <v>75.26984126984128</v>
      </c>
    </row>
    <row r="13" spans="1:37" ht="21" x14ac:dyDescent="0.4">
      <c r="A13" s="320" t="s">
        <v>20</v>
      </c>
      <c r="D13">
        <v>486</v>
      </c>
      <c r="E13">
        <v>20</v>
      </c>
      <c r="F13">
        <v>33</v>
      </c>
      <c r="G13">
        <v>31</v>
      </c>
      <c r="H13">
        <v>34.4</v>
      </c>
      <c r="K13"/>
      <c r="N13" t="str">
        <f t="shared" si="4"/>
        <v/>
      </c>
      <c r="O13" t="str">
        <f t="shared" si="5"/>
        <v/>
      </c>
      <c r="R13" s="5"/>
      <c r="S13" s="6"/>
      <c r="T13" s="5"/>
      <c r="U13" s="5"/>
      <c r="V13" s="5"/>
      <c r="W13" s="6" t="str">
        <f t="shared" ref="W13:W28" si="6">IF($S13="",(IFERROR(VLOOKUP($R13,$A$2:$H$595,4,0),"")),(IFERROR(IFERROR(VLOOKUP($R13,$A$2:$H$595,4,0),"")*$S13/O13,"")))</f>
        <v/>
      </c>
      <c r="Y13" s="8">
        <f>IF($T10="",(IFERROR(VLOOKUP($T10,$A$2:$H$595,4,0),"")),(IFERROR(IFERROR(VLOOKUP($T10,$A$2:$H$595,4,0),"")*$U10/100,"")))</f>
        <v>354</v>
      </c>
      <c r="Z13" s="9">
        <f>IF($T10="",(IFERROR(VLOOKUP($T10,$A$2:$H$595,5,0),"")),(IFERROR(IFERROR(VLOOKUP($T10,$A$2:$H$595,5,0),"")*$U10/100,"")))</f>
        <v>7.2615384615384615</v>
      </c>
      <c r="AA13" s="10">
        <f>IF($T10="",(IFERROR(VLOOKUP($T10,$A$2:$H$595,6,0),"")),(IFERROR(IFERROR(VLOOKUP($T10,$A$2:$H$595,6,0),"")*$U10/100,"")))</f>
        <v>72.615384615384613</v>
      </c>
      <c r="AB13" s="2">
        <f>IF($T10="",(IFERROR(VLOOKUP($T10,$A$2:$H$595,7,0),"")),(IFERROR(IFERROR(VLOOKUP($T10,$A$2:$H$595,7,0),"")*$U10/100,"")))</f>
        <v>2.7230769230769232</v>
      </c>
      <c r="AE13"/>
      <c r="AH13" t="s">
        <v>6</v>
      </c>
      <c r="AI13">
        <v>100</v>
      </c>
      <c r="AJ13" t="s">
        <v>9</v>
      </c>
      <c r="AK13">
        <v>66.601123595505626</v>
      </c>
    </row>
    <row r="14" spans="1:37" ht="21" x14ac:dyDescent="0.4">
      <c r="A14" s="320" t="s">
        <v>6</v>
      </c>
      <c r="D14">
        <v>237.10000000000002</v>
      </c>
      <c r="E14">
        <v>19.3</v>
      </c>
      <c r="F14">
        <v>0.6</v>
      </c>
      <c r="G14">
        <v>17.5</v>
      </c>
      <c r="K14"/>
      <c r="N14" t="str">
        <f t="shared" si="4"/>
        <v/>
      </c>
      <c r="O14" t="str">
        <f t="shared" si="5"/>
        <v/>
      </c>
      <c r="R14" s="5"/>
      <c r="S14" s="6"/>
      <c r="T14" s="5"/>
      <c r="U14" s="5"/>
      <c r="V14" s="5"/>
      <c r="W14" s="6" t="str">
        <f t="shared" si="6"/>
        <v/>
      </c>
      <c r="AE14"/>
      <c r="AH14" t="s">
        <v>6</v>
      </c>
      <c r="AI14">
        <v>100</v>
      </c>
      <c r="AJ14" t="s">
        <v>41</v>
      </c>
      <c r="AK14">
        <v>85.287769784172681</v>
      </c>
    </row>
    <row r="15" spans="1:37" ht="21" x14ac:dyDescent="0.4">
      <c r="A15" s="320" t="s">
        <v>45</v>
      </c>
      <c r="D15">
        <v>170</v>
      </c>
      <c r="E15">
        <v>19</v>
      </c>
      <c r="F15">
        <v>0</v>
      </c>
      <c r="G15">
        <v>10</v>
      </c>
      <c r="K15"/>
      <c r="N15" t="str">
        <f t="shared" si="4"/>
        <v/>
      </c>
      <c r="O15" t="str">
        <f t="shared" si="5"/>
        <v/>
      </c>
      <c r="R15" s="5"/>
      <c r="S15" s="6"/>
      <c r="T15" s="5"/>
      <c r="U15" s="5"/>
      <c r="V15" s="5"/>
      <c r="W15" s="6" t="str">
        <f t="shared" si="6"/>
        <v/>
      </c>
      <c r="AE15"/>
      <c r="AH15" t="s">
        <v>43</v>
      </c>
      <c r="AI15">
        <v>100</v>
      </c>
      <c r="AJ15" t="s">
        <v>4</v>
      </c>
      <c r="AK15">
        <v>107.52688172043011</v>
      </c>
    </row>
    <row r="16" spans="1:37" ht="21" x14ac:dyDescent="0.4">
      <c r="A16" s="320" t="s">
        <v>48</v>
      </c>
      <c r="D16">
        <v>215</v>
      </c>
      <c r="E16">
        <v>19</v>
      </c>
      <c r="F16">
        <v>0</v>
      </c>
      <c r="G16">
        <v>15</v>
      </c>
      <c r="K16"/>
      <c r="N16" t="str">
        <f t="shared" si="4"/>
        <v/>
      </c>
      <c r="O16" t="str">
        <f t="shared" si="5"/>
        <v/>
      </c>
      <c r="R16" s="5"/>
      <c r="S16" s="6"/>
      <c r="T16" s="5"/>
      <c r="U16" s="5"/>
      <c r="V16" s="5"/>
      <c r="W16" s="6" t="str">
        <f t="shared" si="6"/>
        <v/>
      </c>
      <c r="AE16"/>
      <c r="AH16" t="s">
        <v>43</v>
      </c>
      <c r="AI16">
        <v>100</v>
      </c>
      <c r="AJ16" t="s">
        <v>34</v>
      </c>
      <c r="AK16">
        <v>100</v>
      </c>
    </row>
    <row r="17" spans="1:37" ht="21" x14ac:dyDescent="0.4">
      <c r="A17" s="320" t="s">
        <v>50</v>
      </c>
      <c r="D17">
        <v>66</v>
      </c>
      <c r="E17">
        <v>4</v>
      </c>
      <c r="F17">
        <v>4</v>
      </c>
      <c r="G17">
        <v>4</v>
      </c>
      <c r="K17"/>
      <c r="N17" t="str">
        <f t="shared" si="4"/>
        <v/>
      </c>
      <c r="O17" t="str">
        <f t="shared" si="5"/>
        <v/>
      </c>
      <c r="R17" s="5"/>
      <c r="S17" s="6"/>
      <c r="T17" s="5"/>
      <c r="U17" s="5"/>
      <c r="V17" s="5"/>
      <c r="W17" s="6" t="str">
        <f t="shared" si="6"/>
        <v/>
      </c>
      <c r="AE17"/>
      <c r="AH17" t="s">
        <v>43</v>
      </c>
      <c r="AI17">
        <v>100</v>
      </c>
      <c r="AJ17" t="s">
        <v>44</v>
      </c>
      <c r="AK17">
        <v>90.090090090090087</v>
      </c>
    </row>
    <row r="18" spans="1:37" ht="21" x14ac:dyDescent="0.4">
      <c r="A18" s="320" t="s">
        <v>52</v>
      </c>
      <c r="D18">
        <v>120</v>
      </c>
      <c r="E18">
        <v>4</v>
      </c>
      <c r="F18">
        <v>4</v>
      </c>
      <c r="G18">
        <v>10</v>
      </c>
      <c r="K18"/>
      <c r="N18" t="str">
        <f t="shared" si="4"/>
        <v/>
      </c>
      <c r="O18" t="str">
        <f t="shared" si="5"/>
        <v/>
      </c>
      <c r="R18" s="5"/>
      <c r="S18" s="6"/>
      <c r="T18" s="5"/>
      <c r="U18" s="5"/>
      <c r="V18" s="5"/>
      <c r="W18" s="6" t="str">
        <f t="shared" si="6"/>
        <v/>
      </c>
      <c r="AE18"/>
      <c r="AH18" t="s">
        <v>43</v>
      </c>
      <c r="AI18">
        <v>100</v>
      </c>
      <c r="AJ18" t="s">
        <v>134</v>
      </c>
      <c r="AK18">
        <v>83.333333333333329</v>
      </c>
    </row>
    <row r="19" spans="1:37" ht="21" x14ac:dyDescent="0.4">
      <c r="A19" s="320" t="s">
        <v>53</v>
      </c>
      <c r="D19">
        <v>152</v>
      </c>
      <c r="E19">
        <v>20</v>
      </c>
      <c r="F19">
        <v>0</v>
      </c>
      <c r="G19">
        <v>8</v>
      </c>
      <c r="K19"/>
      <c r="N19" t="str">
        <f t="shared" si="4"/>
        <v/>
      </c>
      <c r="O19" t="str">
        <f t="shared" si="5"/>
        <v/>
      </c>
      <c r="R19" s="5"/>
      <c r="S19" s="6"/>
      <c r="T19" s="5"/>
      <c r="U19" s="5"/>
      <c r="V19" s="5"/>
      <c r="W19" s="6" t="str">
        <f t="shared" si="6"/>
        <v/>
      </c>
      <c r="AE19"/>
      <c r="AH19" t="s">
        <v>46</v>
      </c>
      <c r="AI19">
        <v>100</v>
      </c>
      <c r="AJ19" t="s">
        <v>47</v>
      </c>
      <c r="AK19">
        <v>88.709677419354833</v>
      </c>
    </row>
    <row r="20" spans="1:37" ht="21" x14ac:dyDescent="0.4">
      <c r="A20" s="320" t="s">
        <v>55</v>
      </c>
      <c r="D20">
        <f>E20*4+F20*4+G20*9</f>
        <v>297</v>
      </c>
      <c r="E20">
        <v>15</v>
      </c>
      <c r="F20">
        <v>3</v>
      </c>
      <c r="G20">
        <v>25</v>
      </c>
      <c r="K20"/>
      <c r="N20" t="str">
        <f t="shared" si="4"/>
        <v/>
      </c>
      <c r="O20" t="str">
        <f t="shared" si="5"/>
        <v/>
      </c>
      <c r="R20" s="5"/>
      <c r="S20" s="6"/>
      <c r="T20" s="5"/>
      <c r="U20" s="5"/>
      <c r="V20" s="5"/>
      <c r="W20" s="6" t="str">
        <f t="shared" si="6"/>
        <v/>
      </c>
      <c r="AE20"/>
      <c r="AH20" t="s">
        <v>46</v>
      </c>
      <c r="AI20">
        <v>100</v>
      </c>
      <c r="AJ20" t="s">
        <v>49</v>
      </c>
      <c r="AK20">
        <v>122.22222222222223</v>
      </c>
    </row>
    <row r="21" spans="1:37" ht="21" x14ac:dyDescent="0.4">
      <c r="A21" s="320" t="s">
        <v>57</v>
      </c>
      <c r="D21">
        <v>538</v>
      </c>
      <c r="E21">
        <v>1</v>
      </c>
      <c r="F21">
        <v>0</v>
      </c>
      <c r="G21">
        <v>60</v>
      </c>
      <c r="K21"/>
      <c r="N21" t="str">
        <f t="shared" si="4"/>
        <v/>
      </c>
      <c r="O21" t="str">
        <f t="shared" si="5"/>
        <v/>
      </c>
      <c r="R21" s="5"/>
      <c r="S21" s="6"/>
      <c r="T21" s="5"/>
      <c r="U21" s="5"/>
      <c r="V21" s="5"/>
      <c r="W21" s="6" t="str">
        <f t="shared" si="6"/>
        <v/>
      </c>
      <c r="AE21"/>
      <c r="AH21" t="s">
        <v>46</v>
      </c>
      <c r="AI21">
        <v>100</v>
      </c>
      <c r="AJ21" t="s">
        <v>51</v>
      </c>
      <c r="AK21">
        <v>100</v>
      </c>
    </row>
    <row r="22" spans="1:37" ht="21" x14ac:dyDescent="0.4">
      <c r="A22" s="320" t="s">
        <v>59</v>
      </c>
      <c r="D22">
        <v>132</v>
      </c>
      <c r="E22">
        <v>9</v>
      </c>
      <c r="F22">
        <v>4</v>
      </c>
      <c r="G22">
        <v>9</v>
      </c>
      <c r="K22"/>
      <c r="N22" t="str">
        <f t="shared" si="4"/>
        <v/>
      </c>
      <c r="O22" t="str">
        <f t="shared" si="5"/>
        <v/>
      </c>
      <c r="R22" s="5"/>
      <c r="S22" s="6"/>
      <c r="T22" s="5"/>
      <c r="U22" s="5"/>
      <c r="V22" s="5"/>
      <c r="W22" s="6" t="str">
        <f t="shared" si="6"/>
        <v/>
      </c>
      <c r="AE22"/>
      <c r="AH22" t="s">
        <v>46</v>
      </c>
      <c r="AI22">
        <v>100</v>
      </c>
      <c r="AJ22" t="s">
        <v>44</v>
      </c>
      <c r="AK22">
        <v>99.099099099099092</v>
      </c>
    </row>
    <row r="23" spans="1:37" ht="21" x14ac:dyDescent="0.4">
      <c r="A23" s="320" t="s">
        <v>32</v>
      </c>
      <c r="D23">
        <v>315</v>
      </c>
      <c r="E23">
        <v>26</v>
      </c>
      <c r="F23">
        <v>0</v>
      </c>
      <c r="G23">
        <v>23</v>
      </c>
      <c r="K23"/>
      <c r="N23" t="str">
        <f t="shared" si="4"/>
        <v/>
      </c>
      <c r="O23" t="str">
        <f t="shared" si="5"/>
        <v/>
      </c>
      <c r="R23" s="5"/>
      <c r="S23" s="6"/>
      <c r="T23" s="5"/>
      <c r="U23" s="5"/>
      <c r="V23" s="5"/>
      <c r="W23" s="6" t="str">
        <f t="shared" si="6"/>
        <v/>
      </c>
      <c r="AE23"/>
      <c r="AH23" t="s">
        <v>42</v>
      </c>
      <c r="AI23">
        <v>100</v>
      </c>
      <c r="AJ23" t="s">
        <v>54</v>
      </c>
      <c r="AK23">
        <v>147.72727272727272</v>
      </c>
    </row>
    <row r="24" spans="1:37" ht="21" x14ac:dyDescent="0.4">
      <c r="A24" s="320" t="s">
        <v>41</v>
      </c>
      <c r="D24">
        <v>278</v>
      </c>
      <c r="E24">
        <v>27</v>
      </c>
      <c r="F24">
        <v>2</v>
      </c>
      <c r="G24">
        <v>16</v>
      </c>
      <c r="K24"/>
      <c r="N24" t="str">
        <f t="shared" si="4"/>
        <v/>
      </c>
      <c r="O24" t="str">
        <f t="shared" si="5"/>
        <v/>
      </c>
      <c r="R24" s="5"/>
      <c r="S24" s="6"/>
      <c r="T24" s="5"/>
      <c r="U24" s="5"/>
      <c r="V24" s="5"/>
      <c r="W24" s="6" t="str">
        <f t="shared" si="6"/>
        <v/>
      </c>
      <c r="AE24"/>
      <c r="AH24" t="s">
        <v>42</v>
      </c>
      <c r="AI24">
        <v>100</v>
      </c>
      <c r="AJ24" t="s">
        <v>56</v>
      </c>
      <c r="AK24">
        <v>106.55737704918033</v>
      </c>
    </row>
    <row r="25" spans="1:37" ht="21" x14ac:dyDescent="0.4">
      <c r="A25" s="320" t="s">
        <v>43</v>
      </c>
      <c r="D25">
        <v>100</v>
      </c>
      <c r="E25">
        <v>19</v>
      </c>
      <c r="F25">
        <v>1</v>
      </c>
      <c r="G25">
        <v>2</v>
      </c>
      <c r="K25"/>
      <c r="N25" t="str">
        <f t="shared" si="4"/>
        <v/>
      </c>
      <c r="O25" t="str">
        <f t="shared" si="5"/>
        <v/>
      </c>
      <c r="R25" s="5"/>
      <c r="S25" s="6"/>
      <c r="T25" s="5"/>
      <c r="U25" s="5"/>
      <c r="V25" s="5"/>
      <c r="W25" s="6" t="str">
        <f t="shared" si="6"/>
        <v/>
      </c>
      <c r="AE25"/>
      <c r="AH25" t="s">
        <v>42</v>
      </c>
      <c r="AI25">
        <v>100</v>
      </c>
      <c r="AJ25" t="s">
        <v>58</v>
      </c>
      <c r="AK25">
        <v>158.53658536585365</v>
      </c>
    </row>
    <row r="26" spans="1:37" ht="21" x14ac:dyDescent="0.4">
      <c r="A26" s="320" t="s">
        <v>61</v>
      </c>
      <c r="D26">
        <v>108</v>
      </c>
      <c r="E26">
        <v>19</v>
      </c>
      <c r="F26">
        <v>1</v>
      </c>
      <c r="G26">
        <v>3</v>
      </c>
      <c r="K26"/>
      <c r="N26" t="str">
        <f t="shared" si="4"/>
        <v/>
      </c>
      <c r="O26" t="str">
        <f t="shared" si="5"/>
        <v/>
      </c>
      <c r="R26" s="5"/>
      <c r="S26" s="6"/>
      <c r="T26" s="5"/>
      <c r="U26" s="5"/>
      <c r="V26" s="5"/>
      <c r="W26" s="6" t="str">
        <f t="shared" si="6"/>
        <v/>
      </c>
      <c r="AE26"/>
      <c r="AH26" t="s">
        <v>42</v>
      </c>
      <c r="AI26">
        <v>100</v>
      </c>
      <c r="AJ26" t="s">
        <v>60</v>
      </c>
      <c r="AK26">
        <v>103.58565737051792</v>
      </c>
    </row>
    <row r="27" spans="1:37" ht="21" x14ac:dyDescent="0.4">
      <c r="A27" s="320" t="s">
        <v>9</v>
      </c>
      <c r="D27">
        <v>356</v>
      </c>
      <c r="E27">
        <v>25</v>
      </c>
      <c r="F27">
        <v>2</v>
      </c>
      <c r="G27">
        <v>27</v>
      </c>
      <c r="K27"/>
      <c r="N27" t="str">
        <f t="shared" si="4"/>
        <v/>
      </c>
      <c r="O27" t="str">
        <f t="shared" si="5"/>
        <v/>
      </c>
      <c r="R27" s="5"/>
      <c r="S27" s="6"/>
      <c r="T27" s="5"/>
      <c r="U27" s="5"/>
      <c r="V27" s="5"/>
      <c r="W27" s="6" t="str">
        <f t="shared" si="6"/>
        <v/>
      </c>
      <c r="AE27"/>
      <c r="AH27" t="s">
        <v>42</v>
      </c>
      <c r="AI27">
        <v>100</v>
      </c>
      <c r="AJ27" t="s">
        <v>29</v>
      </c>
      <c r="AK27">
        <v>130</v>
      </c>
    </row>
    <row r="28" spans="1:37" ht="21" x14ac:dyDescent="0.4">
      <c r="A28" s="320" t="s">
        <v>130</v>
      </c>
      <c r="D28">
        <v>32</v>
      </c>
      <c r="E28">
        <v>0.9</v>
      </c>
      <c r="F28">
        <v>5.0999999999999996</v>
      </c>
      <c r="G28">
        <v>0.2</v>
      </c>
      <c r="K28"/>
      <c r="N28" t="str">
        <f t="shared" si="4"/>
        <v/>
      </c>
      <c r="O28" t="str">
        <f t="shared" si="5"/>
        <v/>
      </c>
      <c r="R28" s="5"/>
      <c r="S28" s="6"/>
      <c r="T28" s="5"/>
      <c r="U28" s="5"/>
      <c r="V28" s="5"/>
      <c r="W28" s="6" t="str">
        <f t="shared" si="6"/>
        <v/>
      </c>
      <c r="AE28"/>
      <c r="AH28" t="s">
        <v>42</v>
      </c>
      <c r="AI28">
        <v>100</v>
      </c>
      <c r="AJ28" t="s">
        <v>10</v>
      </c>
      <c r="AK28">
        <v>36.111111111111114</v>
      </c>
    </row>
    <row r="29" spans="1:37" ht="21" x14ac:dyDescent="0.4">
      <c r="A29" s="320"/>
      <c r="K29"/>
      <c r="R29" s="5"/>
      <c r="S29" s="6"/>
      <c r="T29" s="5"/>
      <c r="U29" s="5"/>
      <c r="V29" s="5"/>
      <c r="W29" s="6"/>
      <c r="AE29"/>
      <c r="AH29" t="s">
        <v>42</v>
      </c>
      <c r="AI29">
        <v>100</v>
      </c>
      <c r="AJ29" t="s">
        <v>87</v>
      </c>
      <c r="AK29">
        <v>93.525179856115102</v>
      </c>
    </row>
    <row r="30" spans="1:37" ht="21" x14ac:dyDescent="0.4">
      <c r="A30" s="320" t="s">
        <v>63</v>
      </c>
      <c r="D30">
        <v>150</v>
      </c>
      <c r="E30">
        <v>1</v>
      </c>
      <c r="F30">
        <v>6</v>
      </c>
      <c r="G30">
        <v>15</v>
      </c>
      <c r="H30">
        <v>3</v>
      </c>
      <c r="K30"/>
      <c r="N30" t="str">
        <f>IFERROR(VLOOKUP($R30,$A$2:$H$595,4,0),"")</f>
        <v/>
      </c>
      <c r="O30" t="str">
        <f>IFERROR(VLOOKUP($T30,$A$2:$H$595,4,0),"")</f>
        <v/>
      </c>
      <c r="R30" s="5"/>
      <c r="S30" s="6"/>
      <c r="T30" s="5"/>
      <c r="U30" s="5"/>
      <c r="V30" s="5"/>
      <c r="W30" s="6" t="str">
        <f>IF($S30="",(IFERROR(VLOOKUP($R30,$A$2:$H$595,4,0),"")),(IFERROR(IFERROR(VLOOKUP($R30,$A$2:$H$595,4,0),"")*$S30/O30,"")))</f>
        <v/>
      </c>
      <c r="AE30"/>
      <c r="AH30" t="s">
        <v>29</v>
      </c>
      <c r="AI30">
        <v>100</v>
      </c>
      <c r="AJ30" t="s">
        <v>26</v>
      </c>
      <c r="AK30">
        <v>222.22222222222223</v>
      </c>
    </row>
    <row r="31" spans="1:37" ht="21" x14ac:dyDescent="0.4">
      <c r="A31" s="320" t="s">
        <v>4</v>
      </c>
      <c r="D31">
        <v>93</v>
      </c>
      <c r="E31">
        <v>18</v>
      </c>
      <c r="F31">
        <v>1</v>
      </c>
      <c r="G31">
        <v>1.5</v>
      </c>
      <c r="K31"/>
      <c r="AE31"/>
      <c r="AH31" t="s">
        <v>29</v>
      </c>
      <c r="AI31">
        <v>100</v>
      </c>
      <c r="AJ31" t="s">
        <v>28</v>
      </c>
      <c r="AK31">
        <v>285.71428571428572</v>
      </c>
    </row>
    <row r="32" spans="1:37" ht="21" x14ac:dyDescent="0.4">
      <c r="A32" s="320" t="s">
        <v>64</v>
      </c>
      <c r="D32">
        <v>270</v>
      </c>
      <c r="E32">
        <v>16</v>
      </c>
      <c r="F32">
        <v>1</v>
      </c>
      <c r="G32">
        <v>23</v>
      </c>
      <c r="K32"/>
      <c r="N32" s="1"/>
      <c r="AE32"/>
      <c r="AH32" t="s">
        <v>29</v>
      </c>
      <c r="AI32">
        <v>100</v>
      </c>
      <c r="AJ32" t="s">
        <v>30</v>
      </c>
      <c r="AK32">
        <v>208.33333333333334</v>
      </c>
    </row>
    <row r="33" spans="1:37" ht="21" x14ac:dyDescent="0.4">
      <c r="A33" s="320" t="s">
        <v>65</v>
      </c>
      <c r="D33">
        <v>187</v>
      </c>
      <c r="E33">
        <v>22</v>
      </c>
      <c r="F33">
        <v>0</v>
      </c>
      <c r="G33">
        <v>11</v>
      </c>
      <c r="K33"/>
      <c r="AE33"/>
      <c r="AH33" t="s">
        <v>29</v>
      </c>
      <c r="AI33">
        <v>100</v>
      </c>
      <c r="AJ33" t="s">
        <v>62</v>
      </c>
      <c r="AK33">
        <v>192.30769230769232</v>
      </c>
    </row>
    <row r="34" spans="1:37" ht="21" x14ac:dyDescent="0.4">
      <c r="A34" s="320" t="s">
        <v>66</v>
      </c>
      <c r="D34">
        <v>234</v>
      </c>
      <c r="E34">
        <v>26</v>
      </c>
      <c r="F34">
        <v>1</v>
      </c>
      <c r="G34">
        <v>14</v>
      </c>
      <c r="K34"/>
      <c r="AE34"/>
      <c r="AH34" t="s">
        <v>5</v>
      </c>
      <c r="AI34">
        <v>100</v>
      </c>
      <c r="AJ34" t="s">
        <v>41</v>
      </c>
      <c r="AK34">
        <v>28.776978417266186</v>
      </c>
    </row>
    <row r="35" spans="1:37" ht="21" x14ac:dyDescent="0.4">
      <c r="A35" s="320" t="s">
        <v>47</v>
      </c>
      <c r="D35">
        <v>124</v>
      </c>
      <c r="E35">
        <v>21</v>
      </c>
      <c r="F35">
        <v>0</v>
      </c>
      <c r="G35">
        <v>4</v>
      </c>
      <c r="K35"/>
      <c r="AE35"/>
      <c r="AH35" t="s">
        <v>5</v>
      </c>
      <c r="AI35">
        <v>100</v>
      </c>
      <c r="AJ35" t="s">
        <v>24</v>
      </c>
      <c r="AK35">
        <v>46.444121915820027</v>
      </c>
    </row>
    <row r="36" spans="1:37" ht="21" x14ac:dyDescent="0.4">
      <c r="A36" s="320" t="s">
        <v>67</v>
      </c>
      <c r="D36">
        <v>717</v>
      </c>
      <c r="E36">
        <v>1</v>
      </c>
      <c r="F36">
        <v>0</v>
      </c>
      <c r="G36">
        <v>81</v>
      </c>
      <c r="K36"/>
      <c r="AE36"/>
      <c r="AH36" t="s">
        <v>5</v>
      </c>
      <c r="AI36">
        <v>100</v>
      </c>
      <c r="AJ36" t="s">
        <v>6</v>
      </c>
      <c r="AK36">
        <v>33.741037536904258</v>
      </c>
    </row>
    <row r="37" spans="1:37" ht="21" x14ac:dyDescent="0.4">
      <c r="A37" s="320" t="s">
        <v>27</v>
      </c>
      <c r="D37">
        <v>654</v>
      </c>
      <c r="E37">
        <v>15</v>
      </c>
      <c r="F37">
        <v>14</v>
      </c>
      <c r="G37">
        <v>65</v>
      </c>
      <c r="K37"/>
      <c r="AE37"/>
      <c r="AH37" t="s">
        <v>5</v>
      </c>
      <c r="AI37">
        <v>100</v>
      </c>
      <c r="AJ37" t="s">
        <v>9</v>
      </c>
      <c r="AK37">
        <v>22.471910112359552</v>
      </c>
    </row>
    <row r="38" spans="1:37" ht="21" x14ac:dyDescent="0.4">
      <c r="A38" s="320" t="s">
        <v>54</v>
      </c>
      <c r="D38">
        <v>88</v>
      </c>
      <c r="E38">
        <v>1</v>
      </c>
      <c r="F38">
        <v>21</v>
      </c>
      <c r="G38">
        <v>0</v>
      </c>
      <c r="K38"/>
      <c r="AE38"/>
      <c r="AH38" t="s">
        <v>10</v>
      </c>
      <c r="AI38">
        <v>100</v>
      </c>
      <c r="AJ38" t="s">
        <v>8</v>
      </c>
      <c r="AK38">
        <v>923.07692307692309</v>
      </c>
    </row>
    <row r="39" spans="1:37" ht="21" x14ac:dyDescent="0.4">
      <c r="A39" s="320" t="s">
        <v>42</v>
      </c>
      <c r="D39">
        <v>130</v>
      </c>
      <c r="E39">
        <v>2.4</v>
      </c>
      <c r="F39">
        <v>28.6</v>
      </c>
      <c r="G39">
        <v>0.2</v>
      </c>
      <c r="K39"/>
      <c r="AE39"/>
      <c r="AH39" t="s">
        <v>10</v>
      </c>
      <c r="AI39">
        <v>100</v>
      </c>
      <c r="AJ39" t="s">
        <v>17</v>
      </c>
      <c r="AK39">
        <v>101.69491525423729</v>
      </c>
    </row>
    <row r="40" spans="1:37" ht="21" x14ac:dyDescent="0.4">
      <c r="A40" s="320" t="s">
        <v>68</v>
      </c>
      <c r="D40">
        <v>224</v>
      </c>
      <c r="E40">
        <v>22.1</v>
      </c>
      <c r="F40">
        <v>1.6</v>
      </c>
      <c r="G40">
        <v>14.3</v>
      </c>
      <c r="J40" s="3"/>
      <c r="K40" s="3"/>
      <c r="L40" s="3"/>
      <c r="O40" s="3"/>
      <c r="P40" s="3"/>
      <c r="Q40" s="3"/>
      <c r="R40" s="3"/>
      <c r="AE40"/>
      <c r="AH40" t="s">
        <v>14</v>
      </c>
      <c r="AI40">
        <v>100</v>
      </c>
      <c r="AJ40" t="s">
        <v>20</v>
      </c>
      <c r="AK40">
        <v>123.45679012345678</v>
      </c>
    </row>
    <row r="41" spans="1:37" ht="21" x14ac:dyDescent="0.4">
      <c r="A41" s="320" t="s">
        <v>44</v>
      </c>
      <c r="D41">
        <v>111</v>
      </c>
      <c r="E41">
        <v>24.6</v>
      </c>
      <c r="F41">
        <v>2</v>
      </c>
      <c r="G41">
        <v>0.5</v>
      </c>
      <c r="J41" s="3"/>
      <c r="K41" s="3"/>
      <c r="L41" s="3"/>
      <c r="AE41"/>
      <c r="AH41" t="s">
        <v>20</v>
      </c>
      <c r="AI41">
        <v>100</v>
      </c>
      <c r="AJ41" t="s">
        <v>22</v>
      </c>
      <c r="AK41">
        <v>98.780487804878049</v>
      </c>
    </row>
    <row r="42" spans="1:37" ht="21" x14ac:dyDescent="0.4">
      <c r="A42" s="320" t="s">
        <v>17</v>
      </c>
      <c r="D42">
        <v>354</v>
      </c>
      <c r="E42">
        <v>10</v>
      </c>
      <c r="F42">
        <v>63</v>
      </c>
      <c r="G42">
        <v>5</v>
      </c>
      <c r="H42">
        <v>9</v>
      </c>
      <c r="K42"/>
      <c r="AE42"/>
      <c r="AH42" t="s">
        <v>14</v>
      </c>
      <c r="AI42">
        <v>100</v>
      </c>
      <c r="AJ42" t="s">
        <v>22</v>
      </c>
      <c r="AK42">
        <v>121.95121951219512</v>
      </c>
    </row>
    <row r="43" spans="1:37" ht="21" x14ac:dyDescent="0.4">
      <c r="A43" s="320" t="s">
        <v>7</v>
      </c>
      <c r="D43">
        <v>141</v>
      </c>
      <c r="E43">
        <v>5.4</v>
      </c>
      <c r="F43">
        <v>27.2</v>
      </c>
      <c r="G43">
        <v>1.7</v>
      </c>
      <c r="AH43" t="s">
        <v>25</v>
      </c>
      <c r="AI43">
        <v>100</v>
      </c>
      <c r="AJ43" t="s">
        <v>26</v>
      </c>
      <c r="AK43">
        <v>133.33333333333334</v>
      </c>
    </row>
    <row r="44" spans="1:37" ht="21" x14ac:dyDescent="0.4">
      <c r="A44" s="320" t="s">
        <v>49</v>
      </c>
      <c r="D44">
        <v>90</v>
      </c>
      <c r="E44">
        <v>20</v>
      </c>
      <c r="F44">
        <v>0</v>
      </c>
      <c r="G44">
        <v>0.5</v>
      </c>
      <c r="AH44" t="s">
        <v>25</v>
      </c>
      <c r="AI44">
        <v>100</v>
      </c>
      <c r="AJ44" t="s">
        <v>28</v>
      </c>
      <c r="AK44">
        <v>171.42857142857142</v>
      </c>
    </row>
    <row r="45" spans="1:37" ht="21" x14ac:dyDescent="0.4">
      <c r="A45" s="320" t="s">
        <v>74</v>
      </c>
      <c r="D45">
        <v>256</v>
      </c>
      <c r="E45">
        <v>19</v>
      </c>
      <c r="F45">
        <v>0</v>
      </c>
      <c r="G45">
        <v>20</v>
      </c>
      <c r="AH45" t="s">
        <v>25</v>
      </c>
      <c r="AI45">
        <v>100</v>
      </c>
      <c r="AJ45" t="s">
        <v>30</v>
      </c>
      <c r="AK45">
        <v>125</v>
      </c>
    </row>
    <row r="46" spans="1:37" ht="21" x14ac:dyDescent="0.4">
      <c r="A46" s="320" t="s">
        <v>75</v>
      </c>
      <c r="D46">
        <v>134</v>
      </c>
      <c r="E46">
        <v>20</v>
      </c>
      <c r="F46">
        <v>0</v>
      </c>
      <c r="G46">
        <v>6</v>
      </c>
      <c r="AH46" t="s">
        <v>29</v>
      </c>
      <c r="AI46">
        <v>100</v>
      </c>
      <c r="AJ46" t="s">
        <v>33</v>
      </c>
      <c r="AK46">
        <v>333.33333333333331</v>
      </c>
    </row>
    <row r="47" spans="1:37" ht="21" x14ac:dyDescent="0.4">
      <c r="A47" s="320" t="s">
        <v>76</v>
      </c>
      <c r="D47">
        <v>40</v>
      </c>
      <c r="E47">
        <v>1</v>
      </c>
      <c r="F47">
        <v>8</v>
      </c>
      <c r="G47">
        <v>0</v>
      </c>
      <c r="AH47" t="s">
        <v>10</v>
      </c>
      <c r="AI47">
        <v>100</v>
      </c>
      <c r="AJ47" t="s">
        <v>33</v>
      </c>
      <c r="AK47">
        <v>1200</v>
      </c>
    </row>
    <row r="48" spans="1:37" ht="21" x14ac:dyDescent="0.4">
      <c r="A48" s="320" t="s">
        <v>77</v>
      </c>
      <c r="D48">
        <v>34</v>
      </c>
      <c r="E48">
        <v>2.82</v>
      </c>
      <c r="F48">
        <v>6.64</v>
      </c>
      <c r="G48">
        <v>0.37</v>
      </c>
      <c r="H48">
        <v>2.6</v>
      </c>
      <c r="AH48" t="s">
        <v>15</v>
      </c>
      <c r="AI48">
        <v>100</v>
      </c>
      <c r="AJ48" t="s">
        <v>32</v>
      </c>
      <c r="AK48">
        <v>227.61904761904762</v>
      </c>
    </row>
    <row r="49" spans="1:39" ht="21" x14ac:dyDescent="0.4">
      <c r="A49" s="320" t="s">
        <v>78</v>
      </c>
      <c r="D49">
        <v>40</v>
      </c>
      <c r="E49">
        <v>0.8</v>
      </c>
      <c r="F49">
        <v>9</v>
      </c>
      <c r="G49">
        <v>0.1</v>
      </c>
      <c r="AH49" t="s">
        <v>15</v>
      </c>
      <c r="AI49">
        <v>100</v>
      </c>
      <c r="AJ49" t="s">
        <v>6</v>
      </c>
      <c r="AK49">
        <v>302.40404892450442</v>
      </c>
    </row>
    <row r="50" spans="1:39" ht="21" x14ac:dyDescent="0.4">
      <c r="A50" s="320" t="s">
        <v>79</v>
      </c>
      <c r="D50">
        <v>56</v>
      </c>
      <c r="E50">
        <v>1</v>
      </c>
      <c r="F50">
        <v>14</v>
      </c>
      <c r="G50">
        <v>0.5</v>
      </c>
      <c r="AH50" t="s">
        <v>40</v>
      </c>
      <c r="AI50">
        <v>100</v>
      </c>
      <c r="AJ50" t="s">
        <v>42</v>
      </c>
      <c r="AK50">
        <v>294.61538461538464</v>
      </c>
    </row>
    <row r="51" spans="1:39" ht="21" x14ac:dyDescent="0.4">
      <c r="A51" s="320" t="s">
        <v>62</v>
      </c>
      <c r="D51">
        <v>52</v>
      </c>
      <c r="E51">
        <f>0</f>
        <v>0</v>
      </c>
      <c r="F51">
        <v>13</v>
      </c>
      <c r="G51">
        <v>0</v>
      </c>
      <c r="AH51" t="s">
        <v>40</v>
      </c>
      <c r="AI51">
        <v>100</v>
      </c>
      <c r="AJ51" t="s">
        <v>10</v>
      </c>
      <c r="AK51">
        <v>106.38888888888889</v>
      </c>
    </row>
    <row r="52" spans="1:39" ht="21" x14ac:dyDescent="0.4">
      <c r="A52" s="320" t="s">
        <v>51</v>
      </c>
      <c r="D52">
        <v>110</v>
      </c>
      <c r="E52">
        <v>21</v>
      </c>
      <c r="F52">
        <v>0</v>
      </c>
      <c r="G52">
        <v>2.2999999999999998</v>
      </c>
      <c r="AH52" t="s">
        <v>134</v>
      </c>
      <c r="AI52">
        <v>100</v>
      </c>
      <c r="AJ52" t="s">
        <v>93</v>
      </c>
      <c r="AK52">
        <v>103.44827586206897</v>
      </c>
    </row>
    <row r="53" spans="1:39" ht="21" x14ac:dyDescent="0.4">
      <c r="A53" s="320" t="s">
        <v>80</v>
      </c>
      <c r="D53">
        <v>160</v>
      </c>
      <c r="E53">
        <v>2</v>
      </c>
      <c r="F53">
        <v>8.5299999999999994</v>
      </c>
      <c r="G53">
        <v>14.66</v>
      </c>
      <c r="H53">
        <v>6.7</v>
      </c>
      <c r="AH53" t="s">
        <v>34</v>
      </c>
      <c r="AI53">
        <v>100</v>
      </c>
      <c r="AJ53" t="s">
        <v>93</v>
      </c>
      <c r="AK53">
        <v>86.206896551724142</v>
      </c>
    </row>
    <row r="54" spans="1:39" ht="21" x14ac:dyDescent="0.4">
      <c r="A54" s="320" t="s">
        <v>81</v>
      </c>
      <c r="D54">
        <v>18</v>
      </c>
      <c r="E54">
        <v>0.95</v>
      </c>
      <c r="F54">
        <v>0.6</v>
      </c>
      <c r="G54">
        <v>0.11</v>
      </c>
      <c r="H54">
        <v>4</v>
      </c>
      <c r="AH54" t="s">
        <v>45</v>
      </c>
      <c r="AI54">
        <v>100</v>
      </c>
      <c r="AJ54" t="s">
        <v>93</v>
      </c>
      <c r="AK54">
        <v>146.55172413793105</v>
      </c>
    </row>
    <row r="55" spans="1:39" ht="21" x14ac:dyDescent="0.4">
      <c r="A55" s="320" t="s">
        <v>82</v>
      </c>
      <c r="D55">
        <v>35</v>
      </c>
      <c r="E55">
        <v>1.89</v>
      </c>
      <c r="F55">
        <v>7.88</v>
      </c>
      <c r="G55">
        <v>0.73</v>
      </c>
      <c r="H55">
        <v>3.2</v>
      </c>
      <c r="AH55" t="s">
        <v>47</v>
      </c>
      <c r="AI55">
        <v>100</v>
      </c>
      <c r="AJ55" t="s">
        <v>93</v>
      </c>
      <c r="AK55">
        <v>106.89655172413794</v>
      </c>
    </row>
    <row r="56" spans="1:39" ht="21" x14ac:dyDescent="0.4">
      <c r="A56" s="320" t="s">
        <v>83</v>
      </c>
      <c r="D56">
        <v>20</v>
      </c>
      <c r="E56">
        <v>0.9</v>
      </c>
      <c r="F56">
        <v>4.5999999999999996</v>
      </c>
      <c r="G56">
        <v>0.2</v>
      </c>
      <c r="H56">
        <v>3</v>
      </c>
      <c r="AH56" t="s">
        <v>48</v>
      </c>
      <c r="AI56">
        <v>100</v>
      </c>
      <c r="AJ56" t="s">
        <v>93</v>
      </c>
      <c r="AK56">
        <v>185.34482758620689</v>
      </c>
    </row>
    <row r="57" spans="1:39" ht="21" x14ac:dyDescent="0.4">
      <c r="A57" s="320" t="s">
        <v>84</v>
      </c>
      <c r="D57">
        <v>143</v>
      </c>
      <c r="E57">
        <v>3.5</v>
      </c>
      <c r="F57">
        <v>30</v>
      </c>
      <c r="G57">
        <v>1</v>
      </c>
      <c r="AH57" t="s">
        <v>48</v>
      </c>
      <c r="AI57">
        <v>100</v>
      </c>
      <c r="AJ57" t="s">
        <v>47</v>
      </c>
      <c r="AK57">
        <v>173.38709677419354</v>
      </c>
    </row>
    <row r="58" spans="1:39" ht="21" x14ac:dyDescent="0.4">
      <c r="A58" s="320" t="s">
        <v>85</v>
      </c>
      <c r="D58">
        <v>17</v>
      </c>
      <c r="E58">
        <v>1.2</v>
      </c>
      <c r="F58">
        <v>3.1</v>
      </c>
      <c r="G58">
        <v>0</v>
      </c>
      <c r="H58">
        <v>1</v>
      </c>
      <c r="AH58" t="s">
        <v>45</v>
      </c>
      <c r="AI58">
        <v>100</v>
      </c>
      <c r="AJ58" t="s">
        <v>47</v>
      </c>
      <c r="AK58">
        <v>137.09677419354838</v>
      </c>
    </row>
    <row r="59" spans="1:39" ht="21" x14ac:dyDescent="0.4">
      <c r="A59" s="320" t="s">
        <v>16</v>
      </c>
      <c r="D59">
        <v>156</v>
      </c>
      <c r="E59">
        <v>8.4</v>
      </c>
      <c r="F59">
        <v>6.8</v>
      </c>
      <c r="G59">
        <v>10.6</v>
      </c>
      <c r="AH59" t="s">
        <v>48</v>
      </c>
      <c r="AI59">
        <v>100</v>
      </c>
      <c r="AJ59" t="s">
        <v>65</v>
      </c>
      <c r="AK59">
        <v>114.97326203208556</v>
      </c>
    </row>
    <row r="60" spans="1:39" ht="21" x14ac:dyDescent="0.4">
      <c r="A60" s="320" t="s">
        <v>88</v>
      </c>
      <c r="D60">
        <v>285</v>
      </c>
      <c r="E60">
        <v>6.8</v>
      </c>
      <c r="F60">
        <v>2.5</v>
      </c>
      <c r="G60">
        <v>27.5</v>
      </c>
      <c r="AH60" t="s">
        <v>48</v>
      </c>
      <c r="AI60">
        <v>100</v>
      </c>
      <c r="AJ60" t="s">
        <v>135</v>
      </c>
      <c r="AK60">
        <v>107.5</v>
      </c>
    </row>
    <row r="61" spans="1:39" ht="21" x14ac:dyDescent="0.4">
      <c r="A61" s="320" t="s">
        <v>19</v>
      </c>
      <c r="D61">
        <v>230</v>
      </c>
      <c r="E61">
        <v>7</v>
      </c>
      <c r="F61">
        <v>5</v>
      </c>
      <c r="G61">
        <v>20</v>
      </c>
      <c r="AH61" t="s">
        <v>48</v>
      </c>
      <c r="AI61">
        <v>100</v>
      </c>
      <c r="AJ61" t="s">
        <v>136</v>
      </c>
      <c r="AK61">
        <v>156.93430656934308</v>
      </c>
      <c r="AM61" s="3"/>
    </row>
    <row r="62" spans="1:39" ht="21" x14ac:dyDescent="0.4">
      <c r="A62" s="320" t="s">
        <v>24</v>
      </c>
      <c r="D62">
        <f>689/4</f>
        <v>172.25</v>
      </c>
      <c r="E62">
        <v>20</v>
      </c>
      <c r="F62">
        <v>2</v>
      </c>
      <c r="G62">
        <v>8</v>
      </c>
      <c r="AH62" t="s">
        <v>29</v>
      </c>
      <c r="AI62">
        <v>100</v>
      </c>
      <c r="AJ62" t="s">
        <v>130</v>
      </c>
      <c r="AK62">
        <v>312.5</v>
      </c>
    </row>
    <row r="63" spans="1:39" ht="21" x14ac:dyDescent="0.4">
      <c r="A63" s="320" t="s">
        <v>89</v>
      </c>
      <c r="D63">
        <v>110</v>
      </c>
      <c r="E63">
        <v>11</v>
      </c>
      <c r="F63">
        <v>2.7</v>
      </c>
      <c r="G63">
        <v>6</v>
      </c>
      <c r="AH63" t="s">
        <v>10</v>
      </c>
      <c r="AI63">
        <v>100</v>
      </c>
      <c r="AJ63" t="s">
        <v>130</v>
      </c>
      <c r="AK63">
        <v>1125</v>
      </c>
    </row>
    <row r="64" spans="1:39" ht="21" x14ac:dyDescent="0.4">
      <c r="A64" s="320" t="s">
        <v>90</v>
      </c>
      <c r="D64">
        <v>70</v>
      </c>
      <c r="E64">
        <v>11</v>
      </c>
      <c r="F64">
        <v>1</v>
      </c>
      <c r="G64">
        <v>2.2999999999999998</v>
      </c>
      <c r="AH64" t="s">
        <v>25</v>
      </c>
      <c r="AI64">
        <v>100</v>
      </c>
      <c r="AJ64" t="s">
        <v>130</v>
      </c>
      <c r="AK64">
        <v>187.5</v>
      </c>
    </row>
    <row r="65" spans="1:39" ht="21" x14ac:dyDescent="0.4">
      <c r="A65" s="320" t="s">
        <v>8</v>
      </c>
      <c r="D65">
        <v>39</v>
      </c>
      <c r="E65">
        <v>0.8</v>
      </c>
      <c r="F65">
        <v>8</v>
      </c>
      <c r="G65">
        <v>0.3</v>
      </c>
    </row>
    <row r="66" spans="1:39" ht="21" x14ac:dyDescent="0.4">
      <c r="A66" s="320" t="s">
        <v>30</v>
      </c>
      <c r="D66">
        <v>48</v>
      </c>
      <c r="E66">
        <v>0.5</v>
      </c>
      <c r="F66">
        <v>12.6</v>
      </c>
      <c r="G66">
        <v>0.1</v>
      </c>
    </row>
    <row r="67" spans="1:39" ht="21" x14ac:dyDescent="0.4">
      <c r="A67" s="320" t="s">
        <v>91</v>
      </c>
      <c r="D67">
        <v>33</v>
      </c>
      <c r="E67">
        <v>0</v>
      </c>
      <c r="F67">
        <v>8</v>
      </c>
      <c r="G67">
        <v>0</v>
      </c>
    </row>
    <row r="68" spans="1:39" ht="21" x14ac:dyDescent="0.4">
      <c r="A68" s="320" t="s">
        <v>21</v>
      </c>
      <c r="D68">
        <v>900</v>
      </c>
      <c r="E68">
        <v>0</v>
      </c>
      <c r="F68">
        <v>0</v>
      </c>
      <c r="G68">
        <v>99</v>
      </c>
    </row>
    <row r="69" spans="1:39" ht="21" x14ac:dyDescent="0.4">
      <c r="A69" s="320" t="s">
        <v>56</v>
      </c>
      <c r="D69">
        <v>122</v>
      </c>
      <c r="E69">
        <v>4</v>
      </c>
      <c r="F69">
        <v>22</v>
      </c>
      <c r="G69">
        <v>1</v>
      </c>
    </row>
    <row r="70" spans="1:39" ht="21" x14ac:dyDescent="0.4">
      <c r="A70" s="320" t="s">
        <v>58</v>
      </c>
      <c r="D70">
        <v>82</v>
      </c>
      <c r="E70">
        <v>2</v>
      </c>
      <c r="F70">
        <v>17</v>
      </c>
      <c r="G70">
        <v>0.2</v>
      </c>
    </row>
    <row r="71" spans="1:39" ht="21" x14ac:dyDescent="0.4">
      <c r="A71" s="320" t="s">
        <v>60</v>
      </c>
      <c r="D71">
        <f>502/4</f>
        <v>125.5</v>
      </c>
      <c r="E71">
        <v>4</v>
      </c>
      <c r="F71">
        <v>21</v>
      </c>
      <c r="G71">
        <v>2</v>
      </c>
      <c r="AM71" s="3"/>
    </row>
    <row r="72" spans="1:39" ht="21" x14ac:dyDescent="0.4">
      <c r="A72" s="320" t="s">
        <v>92</v>
      </c>
      <c r="D72">
        <v>368</v>
      </c>
      <c r="E72">
        <v>7</v>
      </c>
      <c r="F72">
        <v>77</v>
      </c>
      <c r="G72">
        <v>1</v>
      </c>
    </row>
    <row r="73" spans="1:39" ht="21" x14ac:dyDescent="0.4">
      <c r="A73" s="320" t="s">
        <v>26</v>
      </c>
      <c r="D73">
        <v>45</v>
      </c>
      <c r="E73">
        <v>1</v>
      </c>
      <c r="F73">
        <v>5</v>
      </c>
      <c r="G73">
        <v>0</v>
      </c>
      <c r="H73">
        <v>6</v>
      </c>
    </row>
    <row r="74" spans="1:39" ht="21" x14ac:dyDescent="0.4">
      <c r="A74" s="320" t="s">
        <v>28</v>
      </c>
      <c r="D74">
        <f>140/4</f>
        <v>35</v>
      </c>
      <c r="E74">
        <v>0.79</v>
      </c>
      <c r="F74">
        <v>6</v>
      </c>
      <c r="G74">
        <v>0.37</v>
      </c>
      <c r="H74">
        <v>2</v>
      </c>
    </row>
    <row r="75" spans="1:39" ht="21" x14ac:dyDescent="0.4">
      <c r="A75" s="320" t="s">
        <v>145</v>
      </c>
      <c r="D75">
        <v>202</v>
      </c>
      <c r="E75">
        <v>11</v>
      </c>
      <c r="F75">
        <v>33</v>
      </c>
      <c r="G75">
        <v>0.5</v>
      </c>
      <c r="H75">
        <v>9</v>
      </c>
    </row>
    <row r="76" spans="1:39" ht="21" x14ac:dyDescent="0.4">
      <c r="A76" s="320" t="s">
        <v>86</v>
      </c>
      <c r="D76">
        <v>156</v>
      </c>
      <c r="E76">
        <v>20</v>
      </c>
      <c r="F76">
        <v>0</v>
      </c>
      <c r="G76">
        <v>8</v>
      </c>
    </row>
    <row r="77" spans="1:39" ht="21" x14ac:dyDescent="0.4">
      <c r="A77" s="320" t="s">
        <v>73</v>
      </c>
      <c r="D77">
        <v>80</v>
      </c>
      <c r="E77">
        <v>11</v>
      </c>
      <c r="F77">
        <v>3</v>
      </c>
      <c r="G77">
        <v>2.2999999999999998</v>
      </c>
    </row>
    <row r="78" spans="1:39" ht="21" x14ac:dyDescent="0.4">
      <c r="A78" s="320" t="s">
        <v>22</v>
      </c>
      <c r="D78">
        <v>492</v>
      </c>
      <c r="E78">
        <v>28</v>
      </c>
      <c r="F78">
        <v>32</v>
      </c>
      <c r="G78">
        <v>30</v>
      </c>
      <c r="H78">
        <v>30</v>
      </c>
    </row>
    <row r="79" spans="1:39" ht="21" x14ac:dyDescent="0.4">
      <c r="A79" s="320" t="s">
        <v>135</v>
      </c>
      <c r="D79">
        <v>200</v>
      </c>
      <c r="E79">
        <v>23</v>
      </c>
      <c r="F79">
        <v>0</v>
      </c>
      <c r="G79">
        <v>11</v>
      </c>
    </row>
    <row r="80" spans="1:39" ht="21" x14ac:dyDescent="0.4">
      <c r="A80" s="320" t="s">
        <v>93</v>
      </c>
      <c r="D80">
        <v>116</v>
      </c>
      <c r="E80">
        <v>18</v>
      </c>
      <c r="F80">
        <v>0.8</v>
      </c>
      <c r="G80">
        <v>4.5</v>
      </c>
    </row>
    <row r="81" spans="1:39" ht="21" x14ac:dyDescent="0.4">
      <c r="A81" s="320" t="s">
        <v>136</v>
      </c>
      <c r="D81">
        <v>137</v>
      </c>
      <c r="E81">
        <v>23</v>
      </c>
      <c r="F81">
        <v>0</v>
      </c>
      <c r="G81">
        <v>5</v>
      </c>
      <c r="AM81" s="3"/>
    </row>
    <row r="82" spans="1:39" ht="21" x14ac:dyDescent="0.4">
      <c r="A82" s="320" t="s">
        <v>33</v>
      </c>
      <c r="D82">
        <v>30</v>
      </c>
      <c r="E82">
        <v>0.3</v>
      </c>
      <c r="F82">
        <v>7.6</v>
      </c>
      <c r="G82">
        <v>0</v>
      </c>
    </row>
    <row r="83" spans="1:39" ht="21" x14ac:dyDescent="0.4">
      <c r="A83" s="320" t="s">
        <v>40</v>
      </c>
      <c r="D83">
        <v>383</v>
      </c>
      <c r="E83">
        <v>6.5</v>
      </c>
      <c r="F83">
        <v>86.5</v>
      </c>
      <c r="G83">
        <v>1</v>
      </c>
    </row>
    <row r="84" spans="1:39" ht="21" x14ac:dyDescent="0.4">
      <c r="A84" s="320" t="s">
        <v>87</v>
      </c>
      <c r="D84">
        <v>139</v>
      </c>
      <c r="E84">
        <v>4.3</v>
      </c>
      <c r="F84">
        <v>27.7</v>
      </c>
      <c r="G84">
        <v>0.5</v>
      </c>
    </row>
    <row r="90" spans="1:39" x14ac:dyDescent="0.3">
      <c r="AM90" s="3"/>
    </row>
    <row r="92" spans="1:39" x14ac:dyDescent="0.3">
      <c r="AM92" s="3"/>
    </row>
    <row r="93" spans="1:39" x14ac:dyDescent="0.3">
      <c r="A93" s="3" t="s">
        <v>106</v>
      </c>
      <c r="B93" s="4"/>
      <c r="C93" s="14">
        <f>SUM(C56:C84)</f>
        <v>0</v>
      </c>
      <c r="D93" s="23">
        <f>SUM(D56:D84)</f>
        <v>4935.75</v>
      </c>
      <c r="E93" s="24">
        <f>SUM(E56:E84)</f>
        <v>234.99</v>
      </c>
      <c r="F93" s="25">
        <f>SUM(F56:F84)</f>
        <v>424.90000000000003</v>
      </c>
    </row>
    <row r="101" spans="2:39" x14ac:dyDescent="0.3">
      <c r="AM101" s="3"/>
    </row>
    <row r="102" spans="2:39" x14ac:dyDescent="0.3">
      <c r="E102">
        <f>56*2.2*16</f>
        <v>1971.2000000000003</v>
      </c>
    </row>
    <row r="104" spans="2:39" x14ac:dyDescent="0.3">
      <c r="B104">
        <v>14</v>
      </c>
      <c r="H104" t="s">
        <v>94</v>
      </c>
    </row>
    <row r="107" spans="2:39" x14ac:dyDescent="0.3">
      <c r="G107">
        <f t="shared" ref="G107:G121" si="7">C108*2.2*$B$192</f>
        <v>1540.0000000000002</v>
      </c>
      <c r="H107">
        <f>G107*0.8</f>
        <v>1232.0000000000002</v>
      </c>
    </row>
    <row r="108" spans="2:39" x14ac:dyDescent="0.3">
      <c r="C108">
        <v>50</v>
      </c>
      <c r="D108">
        <f>C108*1.6</f>
        <v>80</v>
      </c>
      <c r="E108">
        <f>C108*2</f>
        <v>100</v>
      </c>
      <c r="F108">
        <f>C108*2.2</f>
        <v>110.00000000000001</v>
      </c>
      <c r="G108">
        <f t="shared" si="7"/>
        <v>1694.0000000000002</v>
      </c>
      <c r="H108">
        <f t="shared" ref="H108:H121" si="8">G108*0.8</f>
        <v>1355.2000000000003</v>
      </c>
    </row>
    <row r="109" spans="2:39" x14ac:dyDescent="0.3">
      <c r="C109">
        <v>55</v>
      </c>
      <c r="D109">
        <f t="shared" ref="D109" si="9">C109*1.6</f>
        <v>88</v>
      </c>
      <c r="E109">
        <f t="shared" ref="E109:E122" si="10">C109*2</f>
        <v>110</v>
      </c>
      <c r="F109">
        <f t="shared" ref="F109:F122" si="11">C109*2.2</f>
        <v>121.00000000000001</v>
      </c>
      <c r="G109">
        <f t="shared" si="7"/>
        <v>1848</v>
      </c>
      <c r="H109">
        <f t="shared" si="8"/>
        <v>1478.4</v>
      </c>
      <c r="AM109" s="3"/>
    </row>
    <row r="110" spans="2:39" x14ac:dyDescent="0.3">
      <c r="C110">
        <v>60</v>
      </c>
      <c r="D110">
        <f>C110*1.6</f>
        <v>96</v>
      </c>
      <c r="E110">
        <f t="shared" si="10"/>
        <v>120</v>
      </c>
      <c r="F110">
        <f t="shared" si="11"/>
        <v>132</v>
      </c>
      <c r="G110">
        <f t="shared" si="7"/>
        <v>2002</v>
      </c>
      <c r="H110">
        <f t="shared" si="8"/>
        <v>1601.6000000000001</v>
      </c>
    </row>
    <row r="111" spans="2:39" x14ac:dyDescent="0.3">
      <c r="C111">
        <v>65</v>
      </c>
      <c r="D111">
        <f t="shared" ref="D111:D122" si="12">C111*1.6</f>
        <v>104</v>
      </c>
      <c r="E111">
        <f t="shared" si="10"/>
        <v>130</v>
      </c>
      <c r="F111">
        <f t="shared" si="11"/>
        <v>143</v>
      </c>
      <c r="G111">
        <f t="shared" si="7"/>
        <v>2156</v>
      </c>
      <c r="H111">
        <f t="shared" si="8"/>
        <v>1724.8000000000002</v>
      </c>
    </row>
    <row r="112" spans="2:39" x14ac:dyDescent="0.3">
      <c r="C112">
        <v>70</v>
      </c>
      <c r="D112">
        <f t="shared" si="12"/>
        <v>112</v>
      </c>
      <c r="E112">
        <f t="shared" si="10"/>
        <v>140</v>
      </c>
      <c r="F112">
        <f t="shared" si="11"/>
        <v>154</v>
      </c>
      <c r="G112">
        <f t="shared" si="7"/>
        <v>2310</v>
      </c>
      <c r="H112">
        <f t="shared" si="8"/>
        <v>1848</v>
      </c>
    </row>
    <row r="113" spans="3:39" x14ac:dyDescent="0.3">
      <c r="C113">
        <v>75</v>
      </c>
      <c r="D113">
        <f t="shared" si="12"/>
        <v>120</v>
      </c>
      <c r="E113">
        <f t="shared" si="10"/>
        <v>150</v>
      </c>
      <c r="F113">
        <f t="shared" si="11"/>
        <v>165</v>
      </c>
      <c r="G113">
        <f t="shared" si="7"/>
        <v>2464</v>
      </c>
      <c r="H113">
        <f t="shared" si="8"/>
        <v>1971.2</v>
      </c>
    </row>
    <row r="114" spans="3:39" x14ac:dyDescent="0.3">
      <c r="C114">
        <v>80</v>
      </c>
      <c r="D114">
        <f t="shared" si="12"/>
        <v>128</v>
      </c>
      <c r="E114">
        <f t="shared" si="10"/>
        <v>160</v>
      </c>
      <c r="F114">
        <f t="shared" si="11"/>
        <v>176</v>
      </c>
      <c r="G114">
        <f t="shared" si="7"/>
        <v>2618.0000000000005</v>
      </c>
      <c r="H114">
        <f t="shared" si="8"/>
        <v>2094.4000000000005</v>
      </c>
    </row>
    <row r="115" spans="3:39" x14ac:dyDescent="0.3">
      <c r="C115">
        <v>85</v>
      </c>
      <c r="D115">
        <f t="shared" si="12"/>
        <v>136</v>
      </c>
      <c r="E115">
        <f t="shared" si="10"/>
        <v>170</v>
      </c>
      <c r="F115">
        <f t="shared" si="11"/>
        <v>187.00000000000003</v>
      </c>
      <c r="G115">
        <f t="shared" si="7"/>
        <v>2772.0000000000005</v>
      </c>
      <c r="H115">
        <f t="shared" si="8"/>
        <v>2217.6000000000004</v>
      </c>
    </row>
    <row r="116" spans="3:39" x14ac:dyDescent="0.3">
      <c r="C116">
        <v>90</v>
      </c>
      <c r="D116">
        <f t="shared" si="12"/>
        <v>144</v>
      </c>
      <c r="E116">
        <f t="shared" si="10"/>
        <v>180</v>
      </c>
      <c r="F116">
        <f t="shared" si="11"/>
        <v>198.00000000000003</v>
      </c>
      <c r="G116">
        <f t="shared" si="7"/>
        <v>2926.0000000000005</v>
      </c>
      <c r="H116">
        <f t="shared" si="8"/>
        <v>2340.8000000000006</v>
      </c>
    </row>
    <row r="117" spans="3:39" x14ac:dyDescent="0.3">
      <c r="C117">
        <v>95</v>
      </c>
      <c r="D117">
        <f t="shared" si="12"/>
        <v>152</v>
      </c>
      <c r="E117">
        <f t="shared" si="10"/>
        <v>190</v>
      </c>
      <c r="F117">
        <f t="shared" si="11"/>
        <v>209.00000000000003</v>
      </c>
      <c r="G117">
        <f t="shared" si="7"/>
        <v>3080.0000000000005</v>
      </c>
      <c r="H117">
        <f t="shared" si="8"/>
        <v>2464.0000000000005</v>
      </c>
      <c r="AM117" s="3"/>
    </row>
    <row r="118" spans="3:39" x14ac:dyDescent="0.3">
      <c r="C118">
        <v>100</v>
      </c>
      <c r="D118">
        <f t="shared" si="12"/>
        <v>160</v>
      </c>
      <c r="E118">
        <f t="shared" si="10"/>
        <v>200</v>
      </c>
      <c r="F118">
        <f t="shared" si="11"/>
        <v>220.00000000000003</v>
      </c>
      <c r="G118">
        <f t="shared" si="7"/>
        <v>3234.0000000000005</v>
      </c>
      <c r="H118">
        <f t="shared" si="8"/>
        <v>2587.2000000000007</v>
      </c>
    </row>
    <row r="119" spans="3:39" x14ac:dyDescent="0.3">
      <c r="C119">
        <v>105</v>
      </c>
      <c r="D119">
        <f t="shared" si="12"/>
        <v>168</v>
      </c>
      <c r="E119">
        <f t="shared" si="10"/>
        <v>210</v>
      </c>
      <c r="F119">
        <f t="shared" si="11"/>
        <v>231.00000000000003</v>
      </c>
      <c r="G119">
        <f t="shared" si="7"/>
        <v>3388.0000000000005</v>
      </c>
      <c r="H119">
        <f t="shared" si="8"/>
        <v>2710.4000000000005</v>
      </c>
    </row>
    <row r="120" spans="3:39" x14ac:dyDescent="0.3">
      <c r="C120">
        <v>110</v>
      </c>
      <c r="D120">
        <f t="shared" si="12"/>
        <v>176</v>
      </c>
      <c r="E120">
        <f t="shared" si="10"/>
        <v>220</v>
      </c>
      <c r="F120">
        <f t="shared" si="11"/>
        <v>242.00000000000003</v>
      </c>
      <c r="G120">
        <f t="shared" si="7"/>
        <v>3542.0000000000005</v>
      </c>
      <c r="H120">
        <f t="shared" si="8"/>
        <v>2833.6000000000004</v>
      </c>
    </row>
    <row r="121" spans="3:39" x14ac:dyDescent="0.3">
      <c r="C121">
        <v>115</v>
      </c>
      <c r="D121">
        <f t="shared" si="12"/>
        <v>184</v>
      </c>
      <c r="E121">
        <f t="shared" si="10"/>
        <v>230</v>
      </c>
      <c r="F121">
        <f t="shared" si="11"/>
        <v>253.00000000000003</v>
      </c>
      <c r="G121">
        <f t="shared" si="7"/>
        <v>3696</v>
      </c>
      <c r="H121">
        <f t="shared" si="8"/>
        <v>2956.8</v>
      </c>
    </row>
    <row r="122" spans="3:39" x14ac:dyDescent="0.3">
      <c r="C122">
        <v>120</v>
      </c>
      <c r="D122">
        <f t="shared" si="12"/>
        <v>192</v>
      </c>
      <c r="E122">
        <f t="shared" si="10"/>
        <v>240</v>
      </c>
      <c r="F122">
        <f t="shared" si="11"/>
        <v>264</v>
      </c>
    </row>
    <row r="125" spans="3:39" x14ac:dyDescent="0.3">
      <c r="AM125" s="3"/>
    </row>
    <row r="135" spans="39:39" x14ac:dyDescent="0.3">
      <c r="AM135" s="3"/>
    </row>
    <row r="137" spans="39:39" x14ac:dyDescent="0.3">
      <c r="AM137" s="3"/>
    </row>
    <row r="147" spans="2:39" x14ac:dyDescent="0.3">
      <c r="AM147" s="3"/>
    </row>
    <row r="153" spans="2:39" x14ac:dyDescent="0.3">
      <c r="K153"/>
      <c r="AE153"/>
    </row>
    <row r="154" spans="2:39" x14ac:dyDescent="0.3">
      <c r="K154"/>
      <c r="AE154"/>
    </row>
    <row r="155" spans="2:39" x14ac:dyDescent="0.3">
      <c r="K155"/>
      <c r="AE155"/>
    </row>
    <row r="156" spans="2:39" x14ac:dyDescent="0.3">
      <c r="K156"/>
      <c r="AE156"/>
    </row>
    <row r="157" spans="2:39" ht="15" thickBot="1" x14ac:dyDescent="0.35">
      <c r="J157" s="3" t="s">
        <v>69</v>
      </c>
      <c r="K157" s="3" t="s">
        <v>69</v>
      </c>
      <c r="L157" s="3"/>
      <c r="M157" t="str">
        <f>IFERROR(VLOOKUP(#REF!,$A$2:$H$12,6,0),"")</f>
        <v/>
      </c>
      <c r="N157" s="7" t="s">
        <v>70</v>
      </c>
      <c r="O157" s="7" t="s">
        <v>0</v>
      </c>
      <c r="P157" s="7" t="s">
        <v>1</v>
      </c>
      <c r="Q157" s="7" t="s">
        <v>2</v>
      </c>
      <c r="R157" s="7" t="s">
        <v>3</v>
      </c>
      <c r="S157" s="7" t="s">
        <v>71</v>
      </c>
      <c r="T157" s="3" t="s">
        <v>69</v>
      </c>
      <c r="U157" s="3"/>
      <c r="V157" s="3"/>
      <c r="W157" t="str">
        <f>IFERROR(VLOOKUP(#REF!,$A$2:$H$12,6,0),"")</f>
        <v/>
      </c>
      <c r="X157" s="7" t="s">
        <v>70</v>
      </c>
      <c r="Y157" s="7" t="s">
        <v>0</v>
      </c>
      <c r="Z157" s="7" t="s">
        <v>1</v>
      </c>
      <c r="AA157" s="7" t="s">
        <v>2</v>
      </c>
      <c r="AB157" s="7" t="s">
        <v>3</v>
      </c>
      <c r="AC157" s="7" t="s">
        <v>72</v>
      </c>
      <c r="AD157" s="3" t="s">
        <v>69</v>
      </c>
      <c r="AE157" s="3"/>
      <c r="AF157" s="3"/>
      <c r="AG157" t="str">
        <f>IFERROR(VLOOKUP(#REF!,$A$2:$H$12,6,0),"")</f>
        <v/>
      </c>
      <c r="AH157" s="7" t="s">
        <v>70</v>
      </c>
      <c r="AI157" s="7" t="s">
        <v>0</v>
      </c>
      <c r="AJ157" s="7" t="s">
        <v>1</v>
      </c>
      <c r="AK157" s="7" t="s">
        <v>2</v>
      </c>
      <c r="AL157" s="7" t="s">
        <v>3</v>
      </c>
      <c r="AM157" s="3"/>
    </row>
    <row r="158" spans="2:39" ht="15" thickTop="1" x14ac:dyDescent="0.3">
      <c r="J158" s="48">
        <v>2</v>
      </c>
      <c r="K158" s="108">
        <v>2</v>
      </c>
      <c r="L158" s="48" t="s">
        <v>100</v>
      </c>
      <c r="M158" s="66"/>
      <c r="N158" s="66" t="s">
        <v>5</v>
      </c>
      <c r="O158" s="268">
        <f>IF($J158="",(IFERROR(VLOOKUP($N158,$A$2:$H$595,4,0),"")),(IFERROR(IFERROR(VLOOKUP($N158,$A$2:$H$595,4,0),"")*$J158,"")))</f>
        <v>160</v>
      </c>
      <c r="P158" s="269">
        <f>IF($J158="",(IFERROR(VLOOKUP($N158,$A$2:$H$595,5,0),"")),(IFERROR(IFERROR(VLOOKUP($N158,$A$2:$H$595,5,0),"")*$J158,"")))</f>
        <v>12</v>
      </c>
      <c r="Q158" s="270">
        <f>IF($J158="",(IFERROR(VLOOKUP($N158,$A$2:$H$595,6,0),"")),(IFERROR(IFERROR(VLOOKUP($N158,$A$2:$H$595,6,0),"")*$J158,"")))</f>
        <v>0</v>
      </c>
      <c r="R158" s="271">
        <f>IF($J158="",(IFERROR(VLOOKUP($N158,$A$2:$H$595,7,0),"")),(IFERROR(IFERROR(VLOOKUP($N158,$A$2:$H$595,7,0),"")*$J158,"")))</f>
        <v>10</v>
      </c>
      <c r="S158">
        <f>IFERROR(VLOOKUP($X158,$A$2:$H$595,4,0),"")</f>
        <v>237.10000000000002</v>
      </c>
      <c r="T158" s="48">
        <f t="shared" ref="T158:T162" si="13">IFERROR(IF(W158="",O158/S158,W158),"")</f>
        <v>0.65</v>
      </c>
      <c r="U158" s="108">
        <f>T158*100</f>
        <v>65</v>
      </c>
      <c r="V158" s="48" t="s">
        <v>99</v>
      </c>
      <c r="W158" s="66">
        <v>0.65</v>
      </c>
      <c r="X158" s="66" t="s">
        <v>6</v>
      </c>
      <c r="Y158" s="145">
        <f>IF($T158="",(IFERROR(VLOOKUP($X158,$A$2:$H$595,4,0),"")),(IFERROR(IFERROR(VLOOKUP($X158,$A$2:$H$595,4,0),"")*$T158,"")))</f>
        <v>154.11500000000001</v>
      </c>
      <c r="Z158" s="154">
        <f>IF($T158="",(IFERROR(VLOOKUP($X158,$A$2:$H$595,5,0),"")),(IFERROR(IFERROR(VLOOKUP($X158,$A$2:$H$595,5,0),"")*$T158,"")))</f>
        <v>12.545000000000002</v>
      </c>
      <c r="AA158" s="147">
        <f>IF($T158="",(IFERROR(VLOOKUP($X158,$A$2:$H$595,6,0),"")),(IFERROR(IFERROR(VLOOKUP($X158,$A$2:$H$595,6,0),"")*$T158,"")))</f>
        <v>0.39</v>
      </c>
      <c r="AB158" s="146">
        <f>IF($T158="",(IFERROR(VLOOKUP($X158,$A$2:$H$595,7,0),"")),(IFERROR(IFERROR(VLOOKUP($X158,$A$2:$H$595,7,0),"")*$T158,"")))</f>
        <v>11.375</v>
      </c>
      <c r="AC158">
        <f>IFERROR(VLOOKUP($AH158,$A$2:$H$595,4,0),"")</f>
        <v>80</v>
      </c>
      <c r="AD158" s="48">
        <f t="shared" ref="AD158:AD162" si="14">IFERROR(IF(AG158="",Y158/AC158,AG158),"")</f>
        <v>2</v>
      </c>
      <c r="AE158" s="108">
        <f>AD158*100</f>
        <v>200</v>
      </c>
      <c r="AF158" s="48" t="s">
        <v>99</v>
      </c>
      <c r="AG158" s="66">
        <v>2</v>
      </c>
      <c r="AH158" s="66" t="s">
        <v>73</v>
      </c>
      <c r="AI158" s="145">
        <f>IF($AD158="",(IFERROR(VLOOKUP($AH158,$A$2:$H$595,4,0),"")),(IFERROR(IFERROR(VLOOKUP($AH158,$A$2:$H$595,4,0),"")*$AD158,"")))</f>
        <v>160</v>
      </c>
      <c r="AJ158" s="154">
        <f>IF($AD158="",(IFERROR(VLOOKUP($AH158,$A$2:$H$595,5,0),"")),(IFERROR(IFERROR(VLOOKUP($AH158,$A$2:$H$595,5,0),"")*$AD158,"")))</f>
        <v>22</v>
      </c>
      <c r="AK158" s="147">
        <f>IF($AD158="",(IFERROR(VLOOKUP($AH158,$A$2:$H$595,6,0),"")),(IFERROR(IFERROR(VLOOKUP($AH158,$A$2:$H$595,6,0),"")*$AD158,"")))</f>
        <v>6</v>
      </c>
      <c r="AL158" s="146">
        <f>IF($AD158="",(IFERROR(VLOOKUP($AH158,$A$2:$H$595,7,0),"")),(IFERROR(IFERROR(VLOOKUP($AH158,$A$2:$H$595,7,0),"")*$AD158,"")))</f>
        <v>4.5999999999999996</v>
      </c>
    </row>
    <row r="159" spans="2:39" x14ac:dyDescent="0.3">
      <c r="J159" s="49">
        <v>1</v>
      </c>
      <c r="K159" s="109">
        <f>J159</f>
        <v>1</v>
      </c>
      <c r="L159" s="49" t="s">
        <v>101</v>
      </c>
      <c r="M159" s="60"/>
      <c r="N159" s="60" t="s">
        <v>7</v>
      </c>
      <c r="O159" s="272">
        <f>IF($J159="",(IFERROR(VLOOKUP($N159,$A$2:$H$595,4,0),"")),(IFERROR(IFERROR(VLOOKUP($N159,$A$2:$H$595,4,0),"")*$J159,"")))</f>
        <v>141</v>
      </c>
      <c r="P159" s="273">
        <f>IF($J159="",(IFERROR(VLOOKUP($N159,$A$2:$H$595,5,0),"")),(IFERROR(IFERROR(VLOOKUP($N159,$A$2:$H$595,5,0),"")*$J159,"")))</f>
        <v>5.4</v>
      </c>
      <c r="Q159" s="274">
        <f>IF($J159="",(IFERROR(VLOOKUP($N159,$A$2:$H$595,6,0),"")),(IFERROR(IFERROR(VLOOKUP($N159,$A$2:$H$595,6,0),"")*$J159,"")))</f>
        <v>27.2</v>
      </c>
      <c r="R159" s="275">
        <f>IF($J159="",(IFERROR(VLOOKUP($N159,$A$2:$H$595,7,0),"")),(IFERROR(IFERROR(VLOOKUP($N159,$A$2:$H$595,7,0),"")*$J159,"")))</f>
        <v>1.7</v>
      </c>
      <c r="S159">
        <f>IFERROR(VLOOKUP($X159,$A$2:$H$595,4,0),"")</f>
        <v>202</v>
      </c>
      <c r="T159" s="49">
        <f t="shared" si="13"/>
        <v>0.69801980198019797</v>
      </c>
      <c r="U159" s="109">
        <f t="shared" ref="U159:U222" si="15">T159*100</f>
        <v>69.801980198019791</v>
      </c>
      <c r="V159" s="49" t="s">
        <v>99</v>
      </c>
      <c r="W159" s="60"/>
      <c r="X159" s="60" t="s">
        <v>145</v>
      </c>
      <c r="Y159" s="32">
        <f>IF($T159="",(IFERROR(VLOOKUP($X159,$A$2:$H$595,4,0),"")),(IFERROR(IFERROR(VLOOKUP($X159,$A$2:$H$595,4,0),"")*$T159,"")))</f>
        <v>141</v>
      </c>
      <c r="Z159" s="155">
        <f>IF($T159="",(IFERROR(VLOOKUP($X159,$A$2:$H$595,5,0),"")),(IFERROR(IFERROR(VLOOKUP($X159,$A$2:$H$595,5,0),"")*$T159,"")))</f>
        <v>7.6782178217821775</v>
      </c>
      <c r="AA159" s="148">
        <f>IF($T159="",(IFERROR(VLOOKUP($X159,$A$2:$H$595,6,0),"")),(IFERROR(IFERROR(VLOOKUP($X159,$A$2:$H$595,6,0),"")*$T159,"")))</f>
        <v>23.034653465346533</v>
      </c>
      <c r="AB159" s="46">
        <f>IF($T159="",(IFERROR(VLOOKUP($X159,$A$2:$H$595,7,0),"")),(IFERROR(IFERROR(VLOOKUP($X159,$A$2:$H$595,7,0),"")*$T159,"")))</f>
        <v>0.34900990099009899</v>
      </c>
      <c r="AC159">
        <f>IFERROR(VLOOKUP($AH159,$A$2:$H$595,4,0),"")</f>
        <v>100</v>
      </c>
      <c r="AD159" s="49">
        <f t="shared" si="14"/>
        <v>1.4</v>
      </c>
      <c r="AE159" s="109">
        <f t="shared" ref="AE159:AE222" si="16">AD159*100</f>
        <v>140</v>
      </c>
      <c r="AF159" s="49" t="s">
        <v>99</v>
      </c>
      <c r="AG159" s="60">
        <v>1.4</v>
      </c>
      <c r="AH159" s="60" t="s">
        <v>29</v>
      </c>
      <c r="AI159" s="32">
        <f>IF($AD159="",(IFERROR(VLOOKUP($AH159,$A$2:$H$595,4,0),"")),(IFERROR(IFERROR(VLOOKUP($AH159,$A$2:$H$595,4,0),"")*$AD159,"")))</f>
        <v>140</v>
      </c>
      <c r="AJ159" s="155">
        <f>IF($AD159="",(IFERROR(VLOOKUP($AH159,$A$2:$H$595,5,0),"")),(IFERROR(IFERROR(VLOOKUP($AH159,$A$2:$H$595,5,0),"")*$AD159,"")))</f>
        <v>0</v>
      </c>
      <c r="AK159" s="148">
        <f>IF($AD159="",(IFERROR(VLOOKUP($AH159,$A$2:$H$595,6,0),"")),(IFERROR(IFERROR(VLOOKUP($AH159,$A$2:$H$595,6,0),"")*$AD159,"")))</f>
        <v>32.199999999999996</v>
      </c>
      <c r="AL159" s="46">
        <f>IF($AD159="",(IFERROR(VLOOKUP($AH159,$A$2:$H$595,7,0),"")),(IFERROR(IFERROR(VLOOKUP($AH159,$A$2:$H$595,7,0),"")*$AD159,"")))</f>
        <v>1.4</v>
      </c>
    </row>
    <row r="160" spans="2:39" x14ac:dyDescent="0.3">
      <c r="B160" s="14">
        <v>594</v>
      </c>
      <c r="C160" s="23">
        <v>42</v>
      </c>
      <c r="D160" s="24">
        <v>8.5299999999999994</v>
      </c>
      <c r="E160" s="25">
        <v>42.66</v>
      </c>
      <c r="J160" s="49">
        <v>0.5</v>
      </c>
      <c r="K160" s="109">
        <f t="shared" ref="K160:K222" si="17">J160*100</f>
        <v>50</v>
      </c>
      <c r="L160" s="49" t="s">
        <v>99</v>
      </c>
      <c r="M160" s="60"/>
      <c r="N160" s="60" t="s">
        <v>43</v>
      </c>
      <c r="O160" s="272">
        <f>IF($J160="",(IFERROR(VLOOKUP($N160,$A$2:$H$595,4,0),"")),(IFERROR(IFERROR(VLOOKUP($N160,$A$2:$H$595,4,0),"")*$J160,"")))</f>
        <v>50</v>
      </c>
      <c r="P160" s="273">
        <f>IF($J160="",(IFERROR(VLOOKUP($N160,$A$2:$H$595,5,0),"")),(IFERROR(IFERROR(VLOOKUP($N160,$A$2:$H$595,5,0),"")*$J160,"")))</f>
        <v>9.5</v>
      </c>
      <c r="Q160" s="274">
        <f>IF($J160="",(IFERROR(VLOOKUP($N160,$A$2:$H$595,6,0),"")),(IFERROR(IFERROR(VLOOKUP($N160,$A$2:$H$595,6,0),"")*$J160,"")))</f>
        <v>0.5</v>
      </c>
      <c r="R160" s="275">
        <f>IF($J160="",(IFERROR(VLOOKUP($N160,$A$2:$H$595,7,0),"")),(IFERROR(IFERROR(VLOOKUP($N160,$A$2:$H$595,7,0),"")*$J160,"")))</f>
        <v>1</v>
      </c>
      <c r="S160">
        <f>IFERROR(VLOOKUP($X160,$A$2:$H$595,4,0),"")</f>
        <v>278</v>
      </c>
      <c r="T160" s="49">
        <f t="shared" si="13"/>
        <v>0.2</v>
      </c>
      <c r="U160" s="109">
        <f t="shared" si="15"/>
        <v>20</v>
      </c>
      <c r="V160" s="49" t="s">
        <v>99</v>
      </c>
      <c r="W160" s="60">
        <v>0.2</v>
      </c>
      <c r="X160" s="60" t="s">
        <v>41</v>
      </c>
      <c r="Y160" s="32">
        <f>IF($T160="",(IFERROR(VLOOKUP($X160,$A$2:$H$595,4,0),"")),(IFERROR(IFERROR(VLOOKUP($X160,$A$2:$H$595,4,0),"")*$T160,"")))</f>
        <v>55.6</v>
      </c>
      <c r="Z160" s="155">
        <f>IF($T160="",(IFERROR(VLOOKUP($X160,$A$2:$H$595,5,0),"")),(IFERROR(IFERROR(VLOOKUP($X160,$A$2:$H$595,5,0),"")*$T160,"")))</f>
        <v>5.4</v>
      </c>
      <c r="AA160" s="148">
        <f>IF($T160="",(IFERROR(VLOOKUP($X160,$A$2:$H$595,6,0),"")),(IFERROR(IFERROR(VLOOKUP($X160,$A$2:$H$595,6,0),"")*$T160,"")))</f>
        <v>0.4</v>
      </c>
      <c r="AB160" s="46">
        <f>IF($T160="",(IFERROR(VLOOKUP($X160,$A$2:$H$595,7,0),"")),(IFERROR(IFERROR(VLOOKUP($X160,$A$2:$H$595,7,0),"")*$T160,"")))</f>
        <v>3.2</v>
      </c>
      <c r="AC160">
        <f>IFERROR(VLOOKUP($AH160,$A$2:$H$595,4,0),"")</f>
        <v>600</v>
      </c>
      <c r="AD160" s="49">
        <f t="shared" si="14"/>
        <v>0.2</v>
      </c>
      <c r="AE160" s="109">
        <f t="shared" si="16"/>
        <v>20</v>
      </c>
      <c r="AF160" s="49" t="s">
        <v>99</v>
      </c>
      <c r="AG160" s="60">
        <v>0.2</v>
      </c>
      <c r="AH160" s="60" t="s">
        <v>14</v>
      </c>
      <c r="AI160" s="32">
        <f>IF($AD160="",(IFERROR(VLOOKUP($AH160,$A$2:$H$595,4,0),"")),(IFERROR(IFERROR(VLOOKUP($AH160,$A$2:$H$595,4,0),"")*$AD160,"")))</f>
        <v>120</v>
      </c>
      <c r="AJ160" s="155">
        <f>IF($AD160="",(IFERROR(VLOOKUP($AH160,$A$2:$H$595,5,0),"")),(IFERROR(IFERROR(VLOOKUP($AH160,$A$2:$H$595,5,0),"")*$AD160,"")))</f>
        <v>4.8000000000000007</v>
      </c>
      <c r="AK160" s="148">
        <f>IF($AD160="",(IFERROR(VLOOKUP($AH160,$A$2:$H$595,6,0),"")),(IFERROR(IFERROR(VLOOKUP($AH160,$A$2:$H$595,6,0),"")*$AD160,"")))</f>
        <v>2.4000000000000004</v>
      </c>
      <c r="AL160" s="46">
        <f>IF($AD160="",(IFERROR(VLOOKUP($AH160,$A$2:$H$595,7,0),"")),(IFERROR(IFERROR(VLOOKUP($AH160,$A$2:$H$595,7,0),"")*$AD160,"")))</f>
        <v>9.6000000000000014</v>
      </c>
    </row>
    <row r="161" spans="2:39" x14ac:dyDescent="0.3">
      <c r="B161">
        <f>B160/3</f>
        <v>198</v>
      </c>
      <c r="C161">
        <f>C160/3</f>
        <v>14</v>
      </c>
      <c r="D161">
        <f>D160/3</f>
        <v>2.8433333333333333</v>
      </c>
      <c r="E161">
        <f>E160/3</f>
        <v>14.219999999999999</v>
      </c>
      <c r="J161" s="49">
        <v>0.05</v>
      </c>
      <c r="K161" s="109">
        <f t="shared" si="17"/>
        <v>5</v>
      </c>
      <c r="L161" s="49" t="s">
        <v>99</v>
      </c>
      <c r="M161" s="60"/>
      <c r="N161" s="60" t="s">
        <v>15</v>
      </c>
      <c r="O161" s="272">
        <f>IF($J161="",(IFERROR(VLOOKUP($N161,$A$2:$H$595,4,0),"")),(IFERROR(IFERROR(VLOOKUP($N161,$A$2:$H$595,4,0),"")*$J161,"")))</f>
        <v>35.85</v>
      </c>
      <c r="P161" s="273">
        <f>IF($J161="",(IFERROR(VLOOKUP($N161,$A$2:$H$595,5,0),"")),(IFERROR(IFERROR(VLOOKUP($N161,$A$2:$H$595,5,0),"")*$J161,"")))</f>
        <v>0.05</v>
      </c>
      <c r="Q161" s="274">
        <f>IF($J161="",(IFERROR(VLOOKUP($N161,$A$2:$H$595,6,0),"")),(IFERROR(IFERROR(VLOOKUP($N161,$A$2:$H$595,6,0),"")*$J161,"")))</f>
        <v>0</v>
      </c>
      <c r="R161" s="275">
        <f>IF($J161="",(IFERROR(VLOOKUP($N161,$A$2:$H$595,7,0),"")),(IFERROR(IFERROR(VLOOKUP($N161,$A$2:$H$595,7,0),"")*$J161,"")))</f>
        <v>4.05</v>
      </c>
      <c r="S161">
        <f>IFERROR(VLOOKUP($X161,$A$2:$H$595,4,0),"")</f>
        <v>156</v>
      </c>
      <c r="T161" s="49">
        <f t="shared" si="13"/>
        <v>0.25</v>
      </c>
      <c r="U161" s="109">
        <f t="shared" si="15"/>
        <v>25</v>
      </c>
      <c r="V161" s="49" t="s">
        <v>99</v>
      </c>
      <c r="W161" s="60">
        <v>0.25</v>
      </c>
      <c r="X161" s="60" t="s">
        <v>16</v>
      </c>
      <c r="Y161" s="32">
        <f>IF($T161="",(IFERROR(VLOOKUP($X161,$A$2:$H$595,4,0),"")),(IFERROR(IFERROR(VLOOKUP($X161,$A$2:$H$595,4,0),"")*$T161,"")))</f>
        <v>39</v>
      </c>
      <c r="Z161" s="155">
        <f>IF($T161="",(IFERROR(VLOOKUP($X161,$A$2:$H$595,5,0),"")),(IFERROR(IFERROR(VLOOKUP($X161,$A$2:$H$595,5,0),"")*$T161,"")))</f>
        <v>2.1</v>
      </c>
      <c r="AA161" s="148">
        <f>IF($T161="",(IFERROR(VLOOKUP($X161,$A$2:$H$595,6,0),"")),(IFERROR(IFERROR(VLOOKUP($X161,$A$2:$H$595,6,0),"")*$T161,"")))</f>
        <v>1.7</v>
      </c>
      <c r="AB161" s="46">
        <f>IF($T161="",(IFERROR(VLOOKUP($X161,$A$2:$H$595,7,0),"")),(IFERROR(IFERROR(VLOOKUP($X161,$A$2:$H$595,7,0),"")*$T161,"")))</f>
        <v>2.65</v>
      </c>
      <c r="AD161" s="49" t="str">
        <f t="shared" si="14"/>
        <v/>
      </c>
      <c r="AE161" s="109"/>
      <c r="AF161" s="49"/>
      <c r="AG161" s="60"/>
      <c r="AH161" s="60"/>
      <c r="AI161" s="32"/>
      <c r="AJ161" s="155"/>
      <c r="AK161" s="148"/>
      <c r="AL161" s="46"/>
    </row>
    <row r="162" spans="2:39" ht="15" thickBot="1" x14ac:dyDescent="0.35">
      <c r="J162" s="49"/>
      <c r="K162" s="109"/>
      <c r="L162" s="49"/>
      <c r="M162" s="173"/>
      <c r="N162" s="173"/>
      <c r="O162" s="276" t="str">
        <f>IF($J162="",(IFERROR(VLOOKUP($N162,$A$2:$H$595,4,0),"")),(IFERROR(IFERROR(VLOOKUP($N162,$A$2:$H$595,4,0),"")*$J162,"")))</f>
        <v/>
      </c>
      <c r="P162" s="277" t="str">
        <f>IF($J162="",(IFERROR(VLOOKUP($N162,$A$2:$H$595,5,0),"")),(IFERROR(IFERROR(VLOOKUP($N162,$A$2:$H$595,5,0),"")*$J162,"")))</f>
        <v/>
      </c>
      <c r="Q162" s="278" t="str">
        <f>IF($J162="",(IFERROR(VLOOKUP($N162,$A$2:$H$595,6,0),"")),(IFERROR(IFERROR(VLOOKUP($N162,$A$2:$H$595,6,0),"")*$J162,"")))</f>
        <v/>
      </c>
      <c r="R162" s="279" t="str">
        <f>IF($J162="",(IFERROR(VLOOKUP($N162,$A$2:$H$595,7,0),"")),(IFERROR(IFERROR(VLOOKUP($N162,$A$2:$H$595,7,0),"")*$J162,"")))</f>
        <v/>
      </c>
      <c r="T162" s="49" t="str">
        <f t="shared" si="13"/>
        <v/>
      </c>
      <c r="U162" s="109"/>
      <c r="V162" s="49"/>
      <c r="W162" s="173"/>
      <c r="X162" s="173"/>
      <c r="Y162" s="161"/>
      <c r="Z162" s="162"/>
      <c r="AA162" s="163"/>
      <c r="AB162" s="164"/>
      <c r="AD162" s="49" t="str">
        <f t="shared" si="14"/>
        <v/>
      </c>
      <c r="AE162" s="109"/>
      <c r="AF162" s="49"/>
      <c r="AG162" s="173"/>
      <c r="AH162" s="173"/>
      <c r="AI162" s="161"/>
      <c r="AJ162" s="162"/>
      <c r="AK162" s="163"/>
      <c r="AL162" s="164"/>
    </row>
    <row r="163" spans="2:39" ht="15.6" thickTop="1" thickBot="1" x14ac:dyDescent="0.35">
      <c r="J163" s="49"/>
      <c r="K163" s="109"/>
      <c r="L163" s="172"/>
      <c r="M163" s="197" t="s">
        <v>107</v>
      </c>
      <c r="N163" s="198"/>
      <c r="O163" s="199">
        <f>SUM(O158:O162)</f>
        <v>386.85</v>
      </c>
      <c r="P163" s="199">
        <f t="shared" ref="P163" si="18">SUM(P158:P162)</f>
        <v>26.95</v>
      </c>
      <c r="Q163" s="199">
        <f t="shared" ref="Q163" si="19">SUM(Q158:Q162)</f>
        <v>27.7</v>
      </c>
      <c r="R163" s="200">
        <f t="shared" ref="R163" si="20">SUM(R158:R162)</f>
        <v>16.75</v>
      </c>
      <c r="S163" s="3">
        <v>858.1</v>
      </c>
      <c r="T163" s="49"/>
      <c r="U163" s="109"/>
      <c r="V163" s="49"/>
      <c r="W163" s="197" t="s">
        <v>107</v>
      </c>
      <c r="X163" s="198"/>
      <c r="Y163" s="199">
        <f>SUM(Y158:Y162)</f>
        <v>389.71500000000003</v>
      </c>
      <c r="Z163" s="199">
        <f t="shared" ref="Z163" si="21">SUM(Z158:Z162)</f>
        <v>27.723217821782178</v>
      </c>
      <c r="AA163" s="199">
        <f t="shared" ref="AA163" si="22">SUM(AA158:AA162)</f>
        <v>25.524653465346532</v>
      </c>
      <c r="AB163" s="200">
        <f t="shared" ref="AB163" si="23">SUM(AB158:AB162)</f>
        <v>17.574009900990099</v>
      </c>
      <c r="AC163" s="3">
        <v>119</v>
      </c>
      <c r="AD163" s="49"/>
      <c r="AE163" s="109"/>
      <c r="AF163" s="49"/>
      <c r="AG163" s="197" t="s">
        <v>107</v>
      </c>
      <c r="AH163" s="198"/>
      <c r="AI163" s="199">
        <f>SUM(AI158:AI162)</f>
        <v>420</v>
      </c>
      <c r="AJ163" s="199">
        <f t="shared" ref="AJ163" si="24">SUM(AJ158:AJ162)</f>
        <v>26.8</v>
      </c>
      <c r="AK163" s="199">
        <f t="shared" ref="AK163" si="25">SUM(AK158:AK162)</f>
        <v>40.599999999999994</v>
      </c>
      <c r="AL163" s="200">
        <f t="shared" ref="AL163" si="26">SUM(AL158:AL162)</f>
        <v>15.600000000000001</v>
      </c>
    </row>
    <row r="164" spans="2:39" ht="15.6" thickTop="1" thickBot="1" x14ac:dyDescent="0.35">
      <c r="J164" s="50"/>
      <c r="K164" s="110"/>
      <c r="L164" s="50"/>
      <c r="M164" s="174"/>
      <c r="N164" s="174"/>
      <c r="O164" s="208"/>
      <c r="P164" s="217"/>
      <c r="Q164" s="227"/>
      <c r="R164" s="233"/>
      <c r="S164" s="3"/>
      <c r="T164" s="50"/>
      <c r="U164" s="110"/>
      <c r="V164" s="50"/>
      <c r="W164" s="174"/>
      <c r="X164" s="174"/>
      <c r="Y164" s="165"/>
      <c r="Z164" s="166"/>
      <c r="AA164" s="167"/>
      <c r="AB164" s="168"/>
      <c r="AC164" s="3"/>
      <c r="AD164" s="50"/>
      <c r="AE164" s="110"/>
      <c r="AF164" s="50"/>
      <c r="AG164" s="174"/>
      <c r="AH164" s="174"/>
      <c r="AI164" s="165"/>
      <c r="AJ164" s="166"/>
      <c r="AK164" s="167"/>
      <c r="AL164" s="168"/>
    </row>
    <row r="165" spans="2:39" ht="15.6" thickTop="1" thickBot="1" x14ac:dyDescent="0.35">
      <c r="J165" s="51"/>
      <c r="K165" s="111"/>
      <c r="L165" s="51"/>
      <c r="M165" s="65"/>
      <c r="N165" s="65"/>
      <c r="O165" s="209" t="str">
        <f>IF($J165="",(IFERROR(VLOOKUP($N165,$A$2:$H$595,4,0),"")),(IFERROR(IFERROR(VLOOKUP($N165,$A$2:$H$595,4,0),"")*$J165,"")))</f>
        <v/>
      </c>
      <c r="P165" s="218" t="str">
        <f>IF($J165="",(IFERROR(VLOOKUP($N165,$A$2:$H$595,5,0),"")),(IFERROR(IFERROR(VLOOKUP($N165,$A$2:$H$595,5,0),"")*$J165,"")))</f>
        <v/>
      </c>
      <c r="Q165" s="222" t="str">
        <f>IF($J165="",(IFERROR(VLOOKUP($N165,$A$2:$H$595,6,0),"")),(IFERROR(IFERROR(VLOOKUP($N165,$A$2:$H$595,6,0),"")*$J165,"")))</f>
        <v/>
      </c>
      <c r="R165" s="213" t="str">
        <f>IF($J165="",(IFERROR(VLOOKUP($N165,$A$2:$H$595,7,0),"")),(IFERROR(IFERROR(VLOOKUP($N165,$A$2:$H$595,7,0),"")*$J165,"")))</f>
        <v/>
      </c>
      <c r="S165" t="str">
        <f>IFERROR(VLOOKUP($X165,$A$2:$H$595,4,0),"")</f>
        <v/>
      </c>
      <c r="T165" s="51" t="str">
        <f t="shared" ref="T165:T170" si="27">IFERROR(IF(W165="",O165/S165,W165),"")</f>
        <v/>
      </c>
      <c r="U165" s="111"/>
      <c r="V165" s="51"/>
      <c r="W165" s="65"/>
      <c r="X165" s="65"/>
      <c r="Y165" s="15" t="str">
        <f>IF($T165="",(IFERROR(VLOOKUP($X165,$A$2:$H$595,4,0),"")),(IFERROR(IFERROR(VLOOKUP($X165,$A$2:$H$595,4,0),"")*$T165,"")))</f>
        <v/>
      </c>
      <c r="Z165" s="159" t="str">
        <f>IF($T165="",(IFERROR(VLOOKUP($X165,$A$2:$H$595,5,0),"")),(IFERROR(IFERROR(VLOOKUP($X165,$A$2:$H$595,5,0),"")*$T165,"")))</f>
        <v/>
      </c>
      <c r="AA165" s="160" t="str">
        <f>IF($T165="",(IFERROR(VLOOKUP($X165,$A$2:$H$595,6,0),"")),(IFERROR(IFERROR(VLOOKUP($X165,$A$2:$H$595,6,0),"")*$T165,"")))</f>
        <v/>
      </c>
      <c r="AB165" s="17" t="str">
        <f>IF($T165="",(IFERROR(VLOOKUP($X165,$A$2:$H$595,7,0),"")),(IFERROR(IFERROR(VLOOKUP($X165,$A$2:$H$595,7,0),"")*$T165,"")))</f>
        <v/>
      </c>
      <c r="AC165" t="str">
        <f>IFERROR(VLOOKUP($AH165,$A$2:$H$595,4,0),"")</f>
        <v/>
      </c>
      <c r="AD165" s="51" t="str">
        <f t="shared" ref="AD165:AD170" si="28">IFERROR(IF(AG165="",Y165/AC165,AG165),"")</f>
        <v/>
      </c>
      <c r="AE165" s="111"/>
      <c r="AF165" s="51"/>
      <c r="AG165" s="65"/>
      <c r="AH165" s="65"/>
      <c r="AI165" s="15" t="str">
        <f>IF($AD165="",(IFERROR(VLOOKUP($AH165,$A$2:$H$595,4,0),"")),(IFERROR(IFERROR(VLOOKUP($AH165,$A$2:$H$595,4,0),"")*$AD165,"")))</f>
        <v/>
      </c>
      <c r="AJ165" s="159" t="str">
        <f>IF($AD165="",(IFERROR(VLOOKUP($AH165,$A$2:$H$595,5,0),"")),(IFERROR(IFERROR(VLOOKUP($AH165,$A$2:$H$595,5,0),"")*$AD165,"")))</f>
        <v/>
      </c>
      <c r="AK165" s="160" t="str">
        <f>IF($AD165="",(IFERROR(VLOOKUP($AH165,$A$2:$H$595,6,0),"")),(IFERROR(IFERROR(VLOOKUP($AH165,$A$2:$H$595,6,0),"")*$AD165,"")))</f>
        <v/>
      </c>
      <c r="AL165" s="17" t="str">
        <f>IF($AD165="",(IFERROR(VLOOKUP($AH165,$A$2:$H$595,7,0),"")),(IFERROR(IFERROR(VLOOKUP($AH165,$A$2:$H$595,7,0),"")*$AD165,"")))</f>
        <v/>
      </c>
      <c r="AM165" s="3"/>
    </row>
    <row r="166" spans="2:39" ht="15" thickTop="1" x14ac:dyDescent="0.3">
      <c r="J166" s="52">
        <v>2.5</v>
      </c>
      <c r="K166" s="112">
        <f t="shared" si="17"/>
        <v>250</v>
      </c>
      <c r="L166" s="52" t="s">
        <v>99</v>
      </c>
      <c r="M166" s="67"/>
      <c r="N166" s="67" t="s">
        <v>18</v>
      </c>
      <c r="O166" s="205">
        <f>IF($J166="",(IFERROR(VLOOKUP($N166,$A$2:$H$595,4,0),"")),(IFERROR(IFERROR(VLOOKUP($N166,$A$2:$H$595,4,0),"")*$J166,"")))</f>
        <v>162.5</v>
      </c>
      <c r="P166" s="214">
        <f>IF($J166="",(IFERROR(VLOOKUP($N166,$A$2:$H$595,5,0),"")),(IFERROR(IFERROR(VLOOKUP($N166,$A$2:$H$595,5,0),"")*$J166,"")))</f>
        <v>30</v>
      </c>
      <c r="Q166" s="224">
        <f>IF($J166="",(IFERROR(VLOOKUP($N166,$A$2:$H$595,6,0),"")),(IFERROR(IFERROR(VLOOKUP($N166,$A$2:$H$595,6,0),"")*$J166,"")))</f>
        <v>10</v>
      </c>
      <c r="R166" s="230">
        <f>IF($J166="",(IFERROR(VLOOKUP($N166,$A$2:$H$595,7,0),"")),(IFERROR(IFERROR(VLOOKUP($N166,$A$2:$H$595,7,0),"")*$J166,"")))</f>
        <v>2.5</v>
      </c>
      <c r="S166">
        <f>IFERROR(VLOOKUP($X166,$A$2:$H$595,4,0),"")</f>
        <v>111</v>
      </c>
      <c r="T166" s="52">
        <f t="shared" si="27"/>
        <v>1.45</v>
      </c>
      <c r="U166" s="112">
        <f t="shared" si="15"/>
        <v>145</v>
      </c>
      <c r="V166" s="52" t="s">
        <v>99</v>
      </c>
      <c r="W166" s="67">
        <v>1.45</v>
      </c>
      <c r="X166" s="67" t="s">
        <v>44</v>
      </c>
      <c r="Y166" s="145">
        <f>IF($T166="",(IFERROR(VLOOKUP($X166,$A$2:$H$595,4,0),"")),(IFERROR(IFERROR(VLOOKUP($X166,$A$2:$H$595,4,0),"")*$T166,"")))</f>
        <v>160.94999999999999</v>
      </c>
      <c r="Z166" s="154">
        <f>IF($T166="",(IFERROR(VLOOKUP($X166,$A$2:$H$595,5,0),"")),(IFERROR(IFERROR(VLOOKUP($X166,$A$2:$H$595,5,0),"")*$T166,"")))</f>
        <v>35.67</v>
      </c>
      <c r="AA166" s="147">
        <f>IF($T166="",(IFERROR(VLOOKUP($X166,$A$2:$H$595,6,0),"")),(IFERROR(IFERROR(VLOOKUP($X166,$A$2:$H$595,6,0),"")*$T166,"")))</f>
        <v>2.9</v>
      </c>
      <c r="AB166" s="146">
        <f>IF($T166="",(IFERROR(VLOOKUP($X166,$A$2:$H$595,7,0),"")),(IFERROR(IFERROR(VLOOKUP($X166,$A$2:$H$595,7,0),"")*$T166,"")))</f>
        <v>0.72499999999999998</v>
      </c>
      <c r="AC166">
        <f>IFERROR(VLOOKUP($AH166,$A$2:$H$595,4,0),"")</f>
        <v>100</v>
      </c>
      <c r="AD166" s="52">
        <f t="shared" si="28"/>
        <v>1.6</v>
      </c>
      <c r="AE166" s="112">
        <f t="shared" si="16"/>
        <v>160</v>
      </c>
      <c r="AF166" s="52" t="s">
        <v>99</v>
      </c>
      <c r="AG166" s="67">
        <v>1.6</v>
      </c>
      <c r="AH166" s="67" t="s">
        <v>43</v>
      </c>
      <c r="AI166" s="145">
        <f>IF($AD166="",(IFERROR(VLOOKUP($AH166,$A$2:$H$595,4,0),"")),(IFERROR(IFERROR(VLOOKUP($AH166,$A$2:$H$595,4,0),"")*$AD166,"")))</f>
        <v>160</v>
      </c>
      <c r="AJ166" s="154">
        <f>IF($AD166="",(IFERROR(VLOOKUP($AH166,$A$2:$H$595,5,0),"")),(IFERROR(IFERROR(VLOOKUP($AH166,$A$2:$H$595,5,0),"")*$AD166,"")))</f>
        <v>30.400000000000002</v>
      </c>
      <c r="AK166" s="147">
        <f>IF($AD166="",(IFERROR(VLOOKUP($AH166,$A$2:$H$595,6,0),"")),(IFERROR(IFERROR(VLOOKUP($AH166,$A$2:$H$595,6,0),"")*$AD166,"")))</f>
        <v>1.6</v>
      </c>
      <c r="AL166" s="146">
        <f>IF($AD166="",(IFERROR(VLOOKUP($AH166,$A$2:$H$595,7,0),"")),(IFERROR(IFERROR(VLOOKUP($AH166,$A$2:$H$595,7,0),"")*$AD166,"")))</f>
        <v>3.2</v>
      </c>
    </row>
    <row r="167" spans="2:39" x14ac:dyDescent="0.3">
      <c r="J167" s="53"/>
      <c r="K167" s="113"/>
      <c r="L167" s="53"/>
      <c r="M167" s="62"/>
      <c r="N167" s="62"/>
      <c r="O167" s="206" t="str">
        <f>IF($J167="",(IFERROR(VLOOKUP($N167,$A$2:$H$595,4,0),"")),(IFERROR(IFERROR(VLOOKUP($N167,$A$2:$H$595,4,0),"")*$J167,"")))</f>
        <v/>
      </c>
      <c r="P167" s="215" t="str">
        <f>IF($J167="",(IFERROR(VLOOKUP($N167,$A$2:$H$595,5,0),"")),(IFERROR(IFERROR(VLOOKUP($N167,$A$2:$H$595,5,0),"")*$J167,"")))</f>
        <v/>
      </c>
      <c r="Q167" s="225" t="str">
        <f>IF($J167="",(IFERROR(VLOOKUP($N167,$A$2:$H$595,6,0),"")),(IFERROR(IFERROR(VLOOKUP($N167,$A$2:$H$595,6,0),"")*$J167,"")))</f>
        <v/>
      </c>
      <c r="R167" s="231" t="str">
        <f>IF($J167="",(IFERROR(VLOOKUP($N167,$A$2:$H$595,7,0),"")),(IFERROR(IFERROR(VLOOKUP($N167,$A$2:$H$595,7,0),"")*$J167,"")))</f>
        <v/>
      </c>
      <c r="S167" t="str">
        <f>IFERROR(VLOOKUP($X167,$A$2:$H$595,4,0),"")</f>
        <v/>
      </c>
      <c r="T167" s="53" t="str">
        <f t="shared" si="27"/>
        <v/>
      </c>
      <c r="U167" s="113"/>
      <c r="V167" s="53"/>
      <c r="W167" s="62"/>
      <c r="X167" s="62"/>
      <c r="Y167" s="32" t="str">
        <f>IF($T167="",(IFERROR(VLOOKUP($X167,$A$2:$H$595,4,0),"")),(IFERROR(IFERROR(VLOOKUP($X167,$A$2:$H$595,4,0),"")*$T167,"")))</f>
        <v/>
      </c>
      <c r="Z167" s="155" t="str">
        <f>IF($T167="",(IFERROR(VLOOKUP($X167,$A$2:$H$595,5,0),"")),(IFERROR(IFERROR(VLOOKUP($X167,$A$2:$H$595,5,0),"")*$T167,"")))</f>
        <v/>
      </c>
      <c r="AA167" s="148" t="str">
        <f>IF($T167="",(IFERROR(VLOOKUP($X167,$A$2:$H$595,6,0),"")),(IFERROR(IFERROR(VLOOKUP($X167,$A$2:$H$595,6,0),"")*$T167,"")))</f>
        <v/>
      </c>
      <c r="AB167" s="46" t="str">
        <f>IF($T167="",(IFERROR(VLOOKUP($X167,$A$2:$H$595,7,0),"")),(IFERROR(IFERROR(VLOOKUP($X167,$A$2:$H$595,7,0),"")*$T167,"")))</f>
        <v/>
      </c>
      <c r="AC167">
        <f>IFERROR(VLOOKUP($AH167,$A$2:$H$595,4,0),"")</f>
        <v>230</v>
      </c>
      <c r="AD167" s="53">
        <f t="shared" si="28"/>
        <v>0.1</v>
      </c>
      <c r="AE167" s="113">
        <f t="shared" si="16"/>
        <v>10</v>
      </c>
      <c r="AF167" s="53" t="s">
        <v>99</v>
      </c>
      <c r="AG167" s="62">
        <v>0.1</v>
      </c>
      <c r="AH167" s="62" t="s">
        <v>19</v>
      </c>
      <c r="AI167" s="32">
        <f>IF($AD167="",(IFERROR(VLOOKUP($AH167,$A$2:$H$595,4,0),"")),(IFERROR(IFERROR(VLOOKUP($AH167,$A$2:$H$595,4,0),"")*$AD167,"")))</f>
        <v>23</v>
      </c>
      <c r="AJ167" s="155">
        <f>IF($AD167="",(IFERROR(VLOOKUP($AH167,$A$2:$H$595,5,0),"")),(IFERROR(IFERROR(VLOOKUP($AH167,$A$2:$H$595,5,0),"")*$AD167,"")))</f>
        <v>0.70000000000000007</v>
      </c>
      <c r="AK167" s="148">
        <f>IF($AD167="",(IFERROR(VLOOKUP($AH167,$A$2:$H$595,6,0),"")),(IFERROR(IFERROR(VLOOKUP($AH167,$A$2:$H$595,6,0),"")*$AD167,"")))</f>
        <v>0.5</v>
      </c>
      <c r="AL167" s="46">
        <f>IF($AD167="",(IFERROR(VLOOKUP($AH167,$A$2:$H$595,7,0),"")),(IFERROR(IFERROR(VLOOKUP($AH167,$A$2:$H$595,7,0),"")*$AD167,"")))</f>
        <v>2</v>
      </c>
    </row>
    <row r="168" spans="2:39" x14ac:dyDescent="0.3">
      <c r="J168" s="53">
        <v>0.5</v>
      </c>
      <c r="K168" s="106">
        <v>0.5</v>
      </c>
      <c r="L168" s="53" t="s">
        <v>104</v>
      </c>
      <c r="M168" s="62"/>
      <c r="N168" s="62" t="s">
        <v>134</v>
      </c>
      <c r="O168" s="206">
        <f>IF($J168="",(IFERROR(VLOOKUP($N168,$A$2:$H$595,4,0),"")),(IFERROR(IFERROR(VLOOKUP($N168,$A$2:$H$595,4,0),"")*$J168,"")))</f>
        <v>60</v>
      </c>
      <c r="P168" s="215">
        <f>IF($J168="",(IFERROR(VLOOKUP($N168,$A$2:$H$595,5,0),"")),(IFERROR(IFERROR(VLOOKUP($N168,$A$2:$H$595,5,0),"")*$J168,"")))</f>
        <v>12</v>
      </c>
      <c r="Q168" s="225">
        <f>IF($J168="",(IFERROR(VLOOKUP($N168,$A$2:$H$595,6,0),"")),(IFERROR(IFERROR(VLOOKUP($N168,$A$2:$H$595,6,0),"")*$J168,"")))</f>
        <v>1.5</v>
      </c>
      <c r="R168" s="231">
        <f>IF($J168="",(IFERROR(VLOOKUP($N168,$A$2:$H$595,7,0),"")),(IFERROR(IFERROR(VLOOKUP($N168,$A$2:$H$595,7,0),"")*$J168,"")))</f>
        <v>0.5</v>
      </c>
      <c r="S168">
        <f>IFERROR(VLOOKUP($X168,$A$2:$H$595,4,0),"")</f>
        <v>39</v>
      </c>
      <c r="T168" s="53">
        <f t="shared" si="27"/>
        <v>1.5</v>
      </c>
      <c r="U168" s="106">
        <v>1.5</v>
      </c>
      <c r="V168" s="53" t="s">
        <v>103</v>
      </c>
      <c r="W168" s="62">
        <v>1.5</v>
      </c>
      <c r="X168" s="62" t="s">
        <v>8</v>
      </c>
      <c r="Y168" s="32">
        <f>IF($T168="",(IFERROR(VLOOKUP($X168,$A$2:$H$595,4,0),"")),(IFERROR(IFERROR(VLOOKUP($X168,$A$2:$H$595,4,0),"")*$T168,"")))</f>
        <v>58.5</v>
      </c>
      <c r="Z168" s="155">
        <f>IF($T168="",(IFERROR(VLOOKUP($X168,$A$2:$H$595,5,0),"")),(IFERROR(IFERROR(VLOOKUP($X168,$A$2:$H$595,5,0),"")*$T168,"")))</f>
        <v>1.2000000000000002</v>
      </c>
      <c r="AA168" s="148">
        <f>IF($T168="",(IFERROR(VLOOKUP($X168,$A$2:$H$595,6,0),"")),(IFERROR(IFERROR(VLOOKUP($X168,$A$2:$H$595,6,0),"")*$T168,"")))</f>
        <v>12</v>
      </c>
      <c r="AB168" s="46">
        <f>IF($T168="",(IFERROR(VLOOKUP($X168,$A$2:$H$595,7,0),"")),(IFERROR(IFERROR(VLOOKUP($X168,$A$2:$H$595,7,0),"")*$T168,"")))</f>
        <v>0.44999999999999996</v>
      </c>
      <c r="AC168">
        <f>IFERROR(VLOOKUP($AH168,$A$2:$H$595,4,0),"")</f>
        <v>354</v>
      </c>
      <c r="AD168" s="53">
        <f t="shared" si="28"/>
        <v>0.1</v>
      </c>
      <c r="AE168" s="106">
        <v>1</v>
      </c>
      <c r="AF168" s="53" t="s">
        <v>101</v>
      </c>
      <c r="AG168" s="62">
        <v>0.1</v>
      </c>
      <c r="AH168" s="62" t="s">
        <v>17</v>
      </c>
      <c r="AI168" s="32">
        <f>IF($AD168="",(IFERROR(VLOOKUP($AH168,$A$2:$H$595,4,0),"")),(IFERROR(IFERROR(VLOOKUP($AH168,$A$2:$H$595,4,0),"")*$AD168,"")))</f>
        <v>35.4</v>
      </c>
      <c r="AJ168" s="155">
        <f>IF($AD168="",(IFERROR(VLOOKUP($AH168,$A$2:$H$595,5,0),"")),(IFERROR(IFERROR(VLOOKUP($AH168,$A$2:$H$595,5,0),"")*$AD168,"")))</f>
        <v>1</v>
      </c>
      <c r="AK168" s="148">
        <f>IF($AD168="",(IFERROR(VLOOKUP($AH168,$A$2:$H$595,6,0),"")),(IFERROR(IFERROR(VLOOKUP($AH168,$A$2:$H$595,6,0),"")*$AD168,"")))</f>
        <v>6.3000000000000007</v>
      </c>
      <c r="AL168" s="46">
        <f>IF($AD168="",(IFERROR(VLOOKUP($AH168,$A$2:$H$595,7,0),"")),(IFERROR(IFERROR(VLOOKUP($AH168,$A$2:$H$595,7,0),"")*$AD168,"")))</f>
        <v>0.5</v>
      </c>
    </row>
    <row r="169" spans="2:39" x14ac:dyDescent="0.3">
      <c r="J169" s="53"/>
      <c r="K169" s="113"/>
      <c r="L169" s="53"/>
      <c r="M169" s="62"/>
      <c r="N169" s="62"/>
      <c r="O169" s="206"/>
      <c r="P169" s="215"/>
      <c r="Q169" s="225"/>
      <c r="R169" s="231"/>
      <c r="T169" s="53" t="str">
        <f t="shared" si="27"/>
        <v/>
      </c>
      <c r="U169" s="113"/>
      <c r="V169" s="53"/>
      <c r="W169" s="62"/>
      <c r="X169" s="62"/>
      <c r="Y169" s="32"/>
      <c r="Z169" s="155"/>
      <c r="AA169" s="148"/>
      <c r="AB169" s="46"/>
      <c r="AD169" s="53" t="str">
        <f t="shared" si="28"/>
        <v/>
      </c>
      <c r="AE169" s="113"/>
      <c r="AF169" s="53"/>
      <c r="AG169" s="62"/>
      <c r="AH169" s="62"/>
      <c r="AI169" s="32"/>
      <c r="AJ169" s="155"/>
      <c r="AK169" s="148"/>
      <c r="AL169" s="46"/>
    </row>
    <row r="170" spans="2:39" ht="15" thickBot="1" x14ac:dyDescent="0.35">
      <c r="J170" s="53"/>
      <c r="K170" s="113"/>
      <c r="L170" s="53"/>
      <c r="M170" s="70"/>
      <c r="N170" s="70"/>
      <c r="O170" s="207"/>
      <c r="P170" s="216"/>
      <c r="Q170" s="226"/>
      <c r="R170" s="232"/>
      <c r="T170" s="53" t="str">
        <f t="shared" si="27"/>
        <v/>
      </c>
      <c r="U170" s="113"/>
      <c r="V170" s="53"/>
      <c r="W170" s="70"/>
      <c r="X170" s="70"/>
      <c r="Y170" s="161"/>
      <c r="Z170" s="162"/>
      <c r="AA170" s="163"/>
      <c r="AB170" s="164"/>
      <c r="AD170" s="53" t="str">
        <f t="shared" si="28"/>
        <v/>
      </c>
      <c r="AE170" s="113"/>
      <c r="AF170" s="53"/>
      <c r="AG170" s="70"/>
      <c r="AH170" s="70"/>
      <c r="AI170" s="161"/>
      <c r="AJ170" s="162"/>
      <c r="AK170" s="163"/>
      <c r="AL170" s="164"/>
    </row>
    <row r="171" spans="2:39" ht="15.6" thickTop="1" thickBot="1" x14ac:dyDescent="0.35">
      <c r="J171" s="53"/>
      <c r="K171" s="113"/>
      <c r="L171" s="176"/>
      <c r="M171" s="204" t="s">
        <v>107</v>
      </c>
      <c r="N171" s="178"/>
      <c r="O171" s="210">
        <f>SUM(O166:O170)</f>
        <v>222.5</v>
      </c>
      <c r="P171" s="219">
        <f t="shared" ref="P171" si="29">SUM(P166:P170)</f>
        <v>42</v>
      </c>
      <c r="Q171" s="228">
        <f t="shared" ref="Q171" si="30">SUM(Q166:Q170)</f>
        <v>11.5</v>
      </c>
      <c r="R171" s="234">
        <f t="shared" ref="R171" si="31">SUM(R166:R170)</f>
        <v>3</v>
      </c>
      <c r="S171" s="3">
        <v>150</v>
      </c>
      <c r="T171" s="53"/>
      <c r="U171" s="113"/>
      <c r="V171" s="53"/>
      <c r="W171" s="204" t="s">
        <v>107</v>
      </c>
      <c r="X171" s="178"/>
      <c r="Y171" s="175">
        <f>SUM(Y166:Y170)</f>
        <v>219.45</v>
      </c>
      <c r="Z171" s="169">
        <f t="shared" ref="Z171" si="32">SUM(Z166:Z170)</f>
        <v>36.870000000000005</v>
      </c>
      <c r="AA171" s="170">
        <f t="shared" ref="AA171" si="33">SUM(AA166:AA170)</f>
        <v>14.9</v>
      </c>
      <c r="AB171" s="171">
        <f t="shared" ref="AB171" si="34">SUM(AB166:AB170)</f>
        <v>1.1749999999999998</v>
      </c>
      <c r="AC171" s="3">
        <v>684</v>
      </c>
      <c r="AD171" s="53"/>
      <c r="AE171" s="113"/>
      <c r="AF171" s="53"/>
      <c r="AG171" s="204" t="s">
        <v>107</v>
      </c>
      <c r="AH171" s="178"/>
      <c r="AI171" s="175">
        <f>SUM(AI166:AI170)</f>
        <v>218.4</v>
      </c>
      <c r="AJ171" s="169">
        <f t="shared" ref="AJ171" si="35">SUM(AJ166:AJ170)</f>
        <v>32.1</v>
      </c>
      <c r="AK171" s="170">
        <f t="shared" ref="AK171" si="36">SUM(AK166:AK170)</f>
        <v>8.4</v>
      </c>
      <c r="AL171" s="171">
        <f t="shared" ref="AL171" si="37">SUM(AL166:AL170)</f>
        <v>5.7</v>
      </c>
    </row>
    <row r="172" spans="2:39" ht="15.6" thickTop="1" thickBot="1" x14ac:dyDescent="0.35">
      <c r="J172" s="54"/>
      <c r="K172" s="114"/>
      <c r="L172" s="54"/>
      <c r="M172" s="177"/>
      <c r="N172" s="177"/>
      <c r="O172" s="208" t="str">
        <f>IF($J172="",(IFERROR(VLOOKUP($N172,$A$2:$H$595,4,0),"")),(IFERROR(IFERROR(VLOOKUP($N172,$A$2:$H$595,4,0),"")*$J172,"")))</f>
        <v/>
      </c>
      <c r="P172" s="217" t="str">
        <f>IF($J172="",(IFERROR(VLOOKUP($N172,$A$2:$H$595,5,0),"")),(IFERROR(IFERROR(VLOOKUP($N172,$A$2:$H$595,5,0),"")*$J172,"")))</f>
        <v/>
      </c>
      <c r="Q172" s="227" t="str">
        <f>IF($J172="",(IFERROR(VLOOKUP($N172,$A$2:$H$595,6,0),"")),(IFERROR(IFERROR(VLOOKUP($N172,$A$2:$H$595,6,0),"")*$J172,"")))</f>
        <v/>
      </c>
      <c r="R172" s="233" t="str">
        <f>IF($J172="",(IFERROR(VLOOKUP($N172,$A$2:$H$595,7,0),"")),(IFERROR(IFERROR(VLOOKUP($N172,$A$2:$H$595,7,0),"")*$J172,"")))</f>
        <v/>
      </c>
      <c r="S172" t="str">
        <f>IFERROR(VLOOKUP($X172,$A$2:$H$595,4,0),"")</f>
        <v/>
      </c>
      <c r="T172" s="54" t="str">
        <f t="shared" ref="T172:T180" si="38">IFERROR(IF(W172="",O172/S172,W172),"")</f>
        <v/>
      </c>
      <c r="U172" s="114"/>
      <c r="V172" s="54"/>
      <c r="W172" s="177"/>
      <c r="X172" s="177"/>
      <c r="Y172" s="165" t="str">
        <f>IF($T172="",(IFERROR(VLOOKUP($X172,$A$2:$H$595,4,0),"")),(IFERROR(IFERROR(VLOOKUP($X172,$A$2:$H$595,4,0),"")*$T172,"")))</f>
        <v/>
      </c>
      <c r="Z172" s="166" t="str">
        <f>IF($T172="",(IFERROR(VLOOKUP($X172,$A$2:$H$595,5,0),"")),(IFERROR(IFERROR(VLOOKUP($X172,$A$2:$H$595,5,0),"")*$T172,"")))</f>
        <v/>
      </c>
      <c r="AA172" s="167" t="str">
        <f>IF($T172="",(IFERROR(VLOOKUP($X172,$A$2:$H$595,6,0),"")),(IFERROR(IFERROR(VLOOKUP($X172,$A$2:$H$595,6,0),"")*$T172,"")))</f>
        <v/>
      </c>
      <c r="AB172" s="168" t="str">
        <f>IF($T172="",(IFERROR(VLOOKUP($X172,$A$2:$H$595,7,0),"")),(IFERROR(IFERROR(VLOOKUP($X172,$A$2:$H$595,7,0),"")*$T172,"")))</f>
        <v/>
      </c>
      <c r="AC172" t="str">
        <f>IFERROR(VLOOKUP($AH172,$A$2:$H$595,4,0),"")</f>
        <v/>
      </c>
      <c r="AD172" s="54" t="str">
        <f t="shared" ref="AD172:AD180" si="39">IFERROR(IF(AG172="",Y172/AC172,AG172),"")</f>
        <v/>
      </c>
      <c r="AE172" s="114"/>
      <c r="AF172" s="54"/>
      <c r="AG172" s="177"/>
      <c r="AH172" s="177"/>
      <c r="AI172" s="165" t="str">
        <f>IF($AD172="",(IFERROR(VLOOKUP($AH172,$A$2:$H$595,4,0),"")),(IFERROR(IFERROR(VLOOKUP($AH172,$A$2:$H$595,4,0),"")*$AD172,"")))</f>
        <v/>
      </c>
      <c r="AJ172" s="166" t="str">
        <f>IF($AD172="",(IFERROR(VLOOKUP($AH172,$A$2:$H$595,5,0),"")),(IFERROR(IFERROR(VLOOKUP($AH172,$A$2:$H$595,5,0),"")*$AD172,"")))</f>
        <v/>
      </c>
      <c r="AK172" s="167" t="str">
        <f>IF($AD172="",(IFERROR(VLOOKUP($AH172,$A$2:$H$595,6,0),"")),(IFERROR(IFERROR(VLOOKUP($AH172,$A$2:$H$595,6,0),"")*$AD172,"")))</f>
        <v/>
      </c>
      <c r="AL172" s="168" t="str">
        <f>IF($AD172="",(IFERROR(VLOOKUP($AH172,$A$2:$H$595,7,0),"")),(IFERROR(IFERROR(VLOOKUP($AH172,$A$2:$H$595,7,0),"")*$AD172,"")))</f>
        <v/>
      </c>
    </row>
    <row r="173" spans="2:39" ht="15" thickTop="1" x14ac:dyDescent="0.3">
      <c r="J173" s="51"/>
      <c r="K173" s="111"/>
      <c r="L173" s="51"/>
      <c r="M173" s="65"/>
      <c r="N173" s="65"/>
      <c r="O173" s="209"/>
      <c r="P173" s="218"/>
      <c r="Q173" s="222"/>
      <c r="R173" s="213"/>
      <c r="T173" s="51"/>
      <c r="U173" s="111"/>
      <c r="V173" s="51"/>
      <c r="W173" s="65"/>
      <c r="X173" s="65"/>
      <c r="Y173" s="15"/>
      <c r="Z173" s="159"/>
      <c r="AA173" s="160"/>
      <c r="AB173" s="17"/>
      <c r="AD173" s="51"/>
      <c r="AE173" s="111"/>
      <c r="AF173" s="51"/>
      <c r="AG173" s="65"/>
      <c r="AH173" s="65"/>
      <c r="AI173" s="15"/>
      <c r="AJ173" s="159"/>
      <c r="AK173" s="160"/>
      <c r="AL173" s="17"/>
      <c r="AM173" s="3"/>
    </row>
    <row r="174" spans="2:39" x14ac:dyDescent="0.3">
      <c r="J174" s="51"/>
      <c r="K174" s="111"/>
      <c r="L174" s="51"/>
      <c r="M174" s="65"/>
      <c r="N174" s="65"/>
      <c r="O174" s="209"/>
      <c r="P174" s="218"/>
      <c r="Q174" s="222"/>
      <c r="R174" s="213"/>
      <c r="T174" s="51"/>
      <c r="U174" s="111"/>
      <c r="V174" s="51"/>
      <c r="W174" s="65"/>
      <c r="X174" s="65"/>
      <c r="Y174" s="15"/>
      <c r="Z174" s="159"/>
      <c r="AA174" s="160"/>
      <c r="AB174" s="17"/>
      <c r="AD174" s="51"/>
      <c r="AE174" s="111"/>
      <c r="AF174" s="51"/>
      <c r="AG174" s="65"/>
      <c r="AH174" s="65"/>
      <c r="AI174" s="15"/>
      <c r="AJ174" s="159"/>
      <c r="AK174" s="160"/>
      <c r="AL174" s="17"/>
    </row>
    <row r="175" spans="2:39" ht="15" thickBot="1" x14ac:dyDescent="0.35">
      <c r="J175" s="51"/>
      <c r="K175" s="111"/>
      <c r="L175" s="51"/>
      <c r="M175" s="65"/>
      <c r="N175" s="65"/>
      <c r="O175" s="209" t="str">
        <f>IF($J175="",(IFERROR(VLOOKUP($N175,$A$2:$H$595,4,0),"")),(IFERROR(IFERROR(VLOOKUP($N175,$A$2:$H$595,4,0),"")*$J175,"")))</f>
        <v/>
      </c>
      <c r="P175" s="218" t="str">
        <f>IF($J175="",(IFERROR(VLOOKUP($N175,$A$2:$H$595,5,0),"")),(IFERROR(IFERROR(VLOOKUP($N175,$A$2:$H$595,5,0),"")*$J175,"")))</f>
        <v/>
      </c>
      <c r="Q175" s="222" t="str">
        <f>IF($J175="",(IFERROR(VLOOKUP($N175,$A$2:$H$595,6,0),"")),(IFERROR(IFERROR(VLOOKUP($N175,$A$2:$H$595,6,0),"")*$J175,"")))</f>
        <v/>
      </c>
      <c r="R175" s="213" t="str">
        <f>IF($J175="",(IFERROR(VLOOKUP($N175,$A$2:$H$595,7,0),"")),(IFERROR(IFERROR(VLOOKUP($N175,$A$2:$H$595,7,0),"")*$J175,"")))</f>
        <v/>
      </c>
      <c r="S175" t="str">
        <f>IFERROR(VLOOKUP($X175,$A$2:$H$595,4,0),"")</f>
        <v/>
      </c>
      <c r="T175" s="51" t="str">
        <f t="shared" si="38"/>
        <v/>
      </c>
      <c r="U175" s="111"/>
      <c r="V175" s="51"/>
      <c r="W175" s="65"/>
      <c r="X175" s="65"/>
      <c r="Y175" s="15" t="str">
        <f>IF($T175="",(IFERROR(VLOOKUP($X175,$A$2:$H$595,4,0),"")),(IFERROR(IFERROR(VLOOKUP($X175,$A$2:$H$595,4,0),"")*$T175,"")))</f>
        <v/>
      </c>
      <c r="Z175" s="159" t="str">
        <f>IF($T175="",(IFERROR(VLOOKUP($X175,$A$2:$H$595,5,0),"")),(IFERROR(IFERROR(VLOOKUP($X175,$A$2:$H$595,5,0),"")*$T175,"")))</f>
        <v/>
      </c>
      <c r="AA175" s="160" t="str">
        <f>IF($T175="",(IFERROR(VLOOKUP($X175,$A$2:$H$595,6,0),"")),(IFERROR(IFERROR(VLOOKUP($X175,$A$2:$H$595,6,0),"")*$T175,"")))</f>
        <v/>
      </c>
      <c r="AB175" s="17" t="str">
        <f>IF($T175="",(IFERROR(VLOOKUP($X175,$A$2:$H$595,7,0),"")),(IFERROR(IFERROR(VLOOKUP($X175,$A$2:$H$595,7,0),"")*$T175,"")))</f>
        <v/>
      </c>
      <c r="AC175" t="str">
        <f>IFERROR(VLOOKUP($AH175,$A$2:$H$595,4,0),"")</f>
        <v/>
      </c>
      <c r="AD175" s="51" t="str">
        <f t="shared" si="39"/>
        <v/>
      </c>
      <c r="AE175" s="111"/>
      <c r="AF175" s="51"/>
      <c r="AG175" s="65"/>
      <c r="AH175" s="65"/>
      <c r="AI175" s="15" t="str">
        <f>IF($AD175="",(IFERROR(VLOOKUP($AH175,$A$2:$H$595,4,0),"")),(IFERROR(IFERROR(VLOOKUP($AH175,$A$2:$H$595,4,0),"")*$AD175,"")))</f>
        <v/>
      </c>
      <c r="AJ175" s="159" t="str">
        <f>IF($AD175="",(IFERROR(VLOOKUP($AH175,$A$2:$H$595,5,0),"")),(IFERROR(IFERROR(VLOOKUP($AH175,$A$2:$H$595,5,0),"")*$AD175,"")))</f>
        <v/>
      </c>
      <c r="AK175" s="160" t="str">
        <f>IF($AD175="",(IFERROR(VLOOKUP($AH175,$A$2:$H$595,6,0),"")),(IFERROR(IFERROR(VLOOKUP($AH175,$A$2:$H$595,6,0),"")*$AD175,"")))</f>
        <v/>
      </c>
      <c r="AL175" s="17" t="str">
        <f>IF($AD175="",(IFERROR(VLOOKUP($AH175,$A$2:$H$595,7,0),"")),(IFERROR(IFERROR(VLOOKUP($AH175,$A$2:$H$595,7,0),"")*$AD175,"")))</f>
        <v/>
      </c>
    </row>
    <row r="176" spans="2:39" ht="15" thickTop="1" x14ac:dyDescent="0.3">
      <c r="J176" s="86">
        <v>1.6</v>
      </c>
      <c r="K176" s="139">
        <f t="shared" si="17"/>
        <v>160</v>
      </c>
      <c r="L176" s="86" t="s">
        <v>99</v>
      </c>
      <c r="M176" s="87"/>
      <c r="N176" s="87" t="s">
        <v>23</v>
      </c>
      <c r="O176" s="205">
        <f>IF($J176="",(IFERROR(VLOOKUP($N176,$A$2:$H$595,4,0),"")),(IFERROR(IFERROR(VLOOKUP($N176,$A$2:$H$595,4,0),"")*$J176,"")))</f>
        <v>176</v>
      </c>
      <c r="P176" s="214">
        <f>IF($J176="",(IFERROR(VLOOKUP($N176,$A$2:$H$595,5,0),"")),(IFERROR(IFERROR(VLOOKUP($N176,$A$2:$H$595,5,0),"")*$J176,"")))</f>
        <v>36.800000000000004</v>
      </c>
      <c r="Q176" s="224">
        <f>IF($J176="",(IFERROR(VLOOKUP($N176,$A$2:$H$595,6,0),"")),(IFERROR(IFERROR(VLOOKUP($N176,$A$2:$H$595,6,0),"")*$J176,"")))</f>
        <v>0</v>
      </c>
      <c r="R176" s="230">
        <f>IF($J176="",(IFERROR(VLOOKUP($N176,$A$2:$H$595,7,0),"")),(IFERROR(IFERROR(VLOOKUP($N176,$A$2:$H$595,7,0),"")*$J176,"")))</f>
        <v>3.2</v>
      </c>
      <c r="S176">
        <f>IFERROR(VLOOKUP($X176,$A$2:$H$595,4,0),"")</f>
        <v>110</v>
      </c>
      <c r="T176" s="86">
        <f t="shared" si="38"/>
        <v>1.6</v>
      </c>
      <c r="U176" s="139">
        <f t="shared" si="15"/>
        <v>160</v>
      </c>
      <c r="V176" s="86" t="s">
        <v>99</v>
      </c>
      <c r="W176" s="87"/>
      <c r="X176" s="87" t="s">
        <v>51</v>
      </c>
      <c r="Y176" s="145">
        <f>IF($T176="",(IFERROR(VLOOKUP($X176,$A$2:$H$595,4,0),"")),(IFERROR(IFERROR(VLOOKUP($X176,$A$2:$H$595,4,0),"")*$T176,"")))</f>
        <v>176</v>
      </c>
      <c r="Z176" s="154">
        <f>IF($T176="",(IFERROR(VLOOKUP($X176,$A$2:$H$595,5,0),"")),(IFERROR(IFERROR(VLOOKUP($X176,$A$2:$H$595,5,0),"")*$T176,"")))</f>
        <v>33.6</v>
      </c>
      <c r="AA176" s="147">
        <f>IF($T176="",(IFERROR(VLOOKUP($X176,$A$2:$H$595,6,0),"")),(IFERROR(IFERROR(VLOOKUP($X176,$A$2:$H$595,6,0),"")*$T176,"")))</f>
        <v>0</v>
      </c>
      <c r="AB176" s="146">
        <f>IF($T176="",(IFERROR(VLOOKUP($X176,$A$2:$H$595,7,0),"")),(IFERROR(IFERROR(VLOOKUP($X176,$A$2:$H$595,7,0),"")*$T176,"")))</f>
        <v>3.6799999999999997</v>
      </c>
      <c r="AC176">
        <f>IFERROR(VLOOKUP($AH176,$A$2:$H$595,4,0),"")</f>
        <v>156</v>
      </c>
      <c r="AD176" s="86">
        <f t="shared" si="39"/>
        <v>1.5</v>
      </c>
      <c r="AE176" s="139">
        <f t="shared" si="16"/>
        <v>150</v>
      </c>
      <c r="AF176" s="86" t="s">
        <v>99</v>
      </c>
      <c r="AG176" s="87">
        <v>1.5</v>
      </c>
      <c r="AH176" s="87" t="s">
        <v>86</v>
      </c>
      <c r="AI176" s="145">
        <f>IF($AD176="",(IFERROR(VLOOKUP($AH176,$A$2:$H$595,4,0),"")),(IFERROR(IFERROR(VLOOKUP($AH176,$A$2:$H$595,4,0),"")*$AD176,"")))</f>
        <v>234</v>
      </c>
      <c r="AJ176" s="154">
        <f>IF($AD176="",(IFERROR(VLOOKUP($AH176,$A$2:$H$595,5,0),"")),(IFERROR(IFERROR(VLOOKUP($AH176,$A$2:$H$595,5,0),"")*$AD176,"")))</f>
        <v>30</v>
      </c>
      <c r="AK176" s="147">
        <f>IF($AD176="",(IFERROR(VLOOKUP($AH176,$A$2:$H$595,6,0),"")),(IFERROR(IFERROR(VLOOKUP($AH176,$A$2:$H$595,6,0),"")*$AD176,"")))</f>
        <v>0</v>
      </c>
      <c r="AL176" s="146">
        <f>IF($AD176="",(IFERROR(VLOOKUP($AH176,$A$2:$H$595,7,0),"")),(IFERROR(IFERROR(VLOOKUP($AH176,$A$2:$H$595,7,0),"")*$AD176,"")))</f>
        <v>12</v>
      </c>
    </row>
    <row r="177" spans="2:39" x14ac:dyDescent="0.3">
      <c r="J177" s="88">
        <v>1.8</v>
      </c>
      <c r="K177" s="140">
        <f t="shared" si="17"/>
        <v>180</v>
      </c>
      <c r="L177" s="88" t="s">
        <v>99</v>
      </c>
      <c r="M177" s="89"/>
      <c r="N177" s="89" t="s">
        <v>42</v>
      </c>
      <c r="O177" s="206">
        <f>IF($J177="",(IFERROR(VLOOKUP($N177,$A$2:$H$595,4,0),"")),(IFERROR(IFERROR(VLOOKUP($N177,$A$2:$H$595,4,0),"")*$J177,"")))</f>
        <v>234</v>
      </c>
      <c r="P177" s="215">
        <f>IF($J177="",(IFERROR(VLOOKUP($N177,$A$2:$H$595,5,0),"")),(IFERROR(IFERROR(VLOOKUP($N177,$A$2:$H$595,5,0),"")*$J177,"")))</f>
        <v>4.32</v>
      </c>
      <c r="Q177" s="225">
        <f>IF($J177="",(IFERROR(VLOOKUP($N177,$A$2:$H$595,6,0),"")),(IFERROR(IFERROR(VLOOKUP($N177,$A$2:$H$595,6,0),"")*$J177,"")))</f>
        <v>51.480000000000004</v>
      </c>
      <c r="R177" s="231">
        <f>IF($J177="",(IFERROR(VLOOKUP($N177,$A$2:$H$595,7,0),"")),(IFERROR(IFERROR(VLOOKUP($N177,$A$2:$H$595,7,0),"")*$J177,"")))</f>
        <v>0.36000000000000004</v>
      </c>
      <c r="S177">
        <f>IFERROR(VLOOKUP($X177,$A$2:$H$595,4,0),"")</f>
        <v>88</v>
      </c>
      <c r="T177" s="88">
        <f t="shared" si="38"/>
        <v>2.6</v>
      </c>
      <c r="U177" s="140">
        <f t="shared" si="15"/>
        <v>260</v>
      </c>
      <c r="V177" s="88" t="s">
        <v>99</v>
      </c>
      <c r="W177" s="89">
        <v>2.6</v>
      </c>
      <c r="X177" s="89" t="s">
        <v>54</v>
      </c>
      <c r="Y177" s="32">
        <f>IF($T177="",(IFERROR(VLOOKUP($X177,$A$2:$H$595,4,0),"")),(IFERROR(IFERROR(VLOOKUP($X177,$A$2:$H$595,4,0),"")*$T177,"")))</f>
        <v>228.8</v>
      </c>
      <c r="Z177" s="155">
        <f>IF($T177="",(IFERROR(VLOOKUP($X177,$A$2:$H$595,5,0),"")),(IFERROR(IFERROR(VLOOKUP($X177,$A$2:$H$595,5,0),"")*$T177,"")))</f>
        <v>2.6</v>
      </c>
      <c r="AA177" s="148">
        <f>IF($T177="",(IFERROR(VLOOKUP($X177,$A$2:$H$595,6,0),"")),(IFERROR(IFERROR(VLOOKUP($X177,$A$2:$H$595,6,0),"")*$T177,"")))</f>
        <v>54.6</v>
      </c>
      <c r="AB177" s="46">
        <f>IF($T177="",(IFERROR(VLOOKUP($X177,$A$2:$H$595,7,0),"")),(IFERROR(IFERROR(VLOOKUP($X177,$A$2:$H$595,7,0),"")*$T177,"")))</f>
        <v>0</v>
      </c>
      <c r="AC177">
        <f>IFERROR(VLOOKUP($AH177,$A$2:$H$595,4,0),"")</f>
        <v>139</v>
      </c>
      <c r="AD177" s="88">
        <f t="shared" si="39"/>
        <v>1.2</v>
      </c>
      <c r="AE177" s="140">
        <f t="shared" si="16"/>
        <v>120</v>
      </c>
      <c r="AF177" s="88" t="s">
        <v>99</v>
      </c>
      <c r="AG177" s="89">
        <v>1.2</v>
      </c>
      <c r="AH177" s="89" t="s">
        <v>87</v>
      </c>
      <c r="AI177" s="32">
        <f>IF($AD177="",(IFERROR(VLOOKUP($AH177,$A$2:$H$595,4,0),"")),(IFERROR(IFERROR(VLOOKUP($AH177,$A$2:$H$595,4,0),"")*$AD177,"")))</f>
        <v>166.79999999999998</v>
      </c>
      <c r="AJ177" s="155">
        <f>IF($AD177="",(IFERROR(VLOOKUP($AH177,$A$2:$H$595,5,0),"")),(IFERROR(IFERROR(VLOOKUP($AH177,$A$2:$H$595,5,0),"")*$AD177,"")))</f>
        <v>5.1599999999999993</v>
      </c>
      <c r="AK177" s="148">
        <f>IF($AD177="",(IFERROR(VLOOKUP($AH177,$A$2:$H$595,6,0),"")),(IFERROR(IFERROR(VLOOKUP($AH177,$A$2:$H$595,6,0),"")*$AD177,"")))</f>
        <v>33.239999999999995</v>
      </c>
      <c r="AL177" s="46">
        <f>IF($AD177="",(IFERROR(VLOOKUP($AH177,$A$2:$H$595,7,0),"")),(IFERROR(IFERROR(VLOOKUP($AH177,$A$2:$H$595,7,0),"")*$AD177,"")))</f>
        <v>0.6</v>
      </c>
    </row>
    <row r="178" spans="2:39" x14ac:dyDescent="0.3">
      <c r="J178" s="88">
        <v>0.05</v>
      </c>
      <c r="K178" s="140">
        <f t="shared" si="17"/>
        <v>5</v>
      </c>
      <c r="L178" s="88" t="s">
        <v>99</v>
      </c>
      <c r="M178" s="89"/>
      <c r="N178" s="89" t="s">
        <v>15</v>
      </c>
      <c r="O178" s="206">
        <f>IF($J178="",(IFERROR(VLOOKUP($N178,$A$2:$H$595,4,0),"")),(IFERROR(IFERROR(VLOOKUP($N178,$A$2:$H$595,4,0),"")*$J178,"")))</f>
        <v>35.85</v>
      </c>
      <c r="P178" s="215">
        <f>IF($J178="",(IFERROR(VLOOKUP($N178,$A$2:$H$595,5,0),"")),(IFERROR(IFERROR(VLOOKUP($N178,$A$2:$H$595,5,0),"")*$J178,"")))</f>
        <v>0.05</v>
      </c>
      <c r="Q178" s="225">
        <f>IF($J178="",(IFERROR(VLOOKUP($N178,$A$2:$H$595,6,0),"")),(IFERROR(IFERROR(VLOOKUP($N178,$A$2:$H$595,6,0),"")*$J178,"")))</f>
        <v>0</v>
      </c>
      <c r="R178" s="231">
        <f>IF($J178="",(IFERROR(VLOOKUP($N178,$A$2:$H$595,7,0),"")),(IFERROR(IFERROR(VLOOKUP($N178,$A$2:$H$595,7,0),"")*$J178,"")))</f>
        <v>4.05</v>
      </c>
      <c r="S178">
        <f>IFERROR(VLOOKUP($X178,$A$2:$H$595,4,0),"")</f>
        <v>900</v>
      </c>
      <c r="T178" s="88">
        <f t="shared" si="38"/>
        <v>3.9833333333333332E-2</v>
      </c>
      <c r="U178" s="140">
        <f t="shared" si="15"/>
        <v>3.9833333333333334</v>
      </c>
      <c r="V178" s="88" t="s">
        <v>99</v>
      </c>
      <c r="W178" s="89"/>
      <c r="X178" s="89" t="s">
        <v>21</v>
      </c>
      <c r="Y178" s="32">
        <f>IF($T178="",(IFERROR(VLOOKUP($X178,$A$2:$H$595,4,0),"")),(IFERROR(IFERROR(VLOOKUP($X178,$A$2:$H$595,4,0),"")*$T178,"")))</f>
        <v>35.85</v>
      </c>
      <c r="Z178" s="155">
        <f>IF($T178="",(IFERROR(VLOOKUP($X178,$A$2:$H$595,5,0),"")),(IFERROR(IFERROR(VLOOKUP($X178,$A$2:$H$595,5,0),"")*$T178,"")))</f>
        <v>0</v>
      </c>
      <c r="AA178" s="148">
        <f>IF($T178="",(IFERROR(VLOOKUP($X178,$A$2:$H$595,6,0),"")),(IFERROR(IFERROR(VLOOKUP($X178,$A$2:$H$595,6,0),"")*$T178,"")))</f>
        <v>0</v>
      </c>
      <c r="AB178" s="46">
        <f>IF($T178="",(IFERROR(VLOOKUP($X178,$A$2:$H$595,7,0),"")),(IFERROR(IFERROR(VLOOKUP($X178,$A$2:$H$595,7,0),"")*$T178,"")))</f>
        <v>3.9434999999999998</v>
      </c>
      <c r="AC178">
        <f>IFERROR(VLOOKUP($AH178,$A$2:$H$595,4,0),"")</f>
        <v>717</v>
      </c>
      <c r="AD178" s="88">
        <f t="shared" si="39"/>
        <v>0.05</v>
      </c>
      <c r="AE178" s="140">
        <f t="shared" si="16"/>
        <v>5</v>
      </c>
      <c r="AF178" s="88" t="s">
        <v>99</v>
      </c>
      <c r="AG178" s="89"/>
      <c r="AH178" s="89" t="s">
        <v>15</v>
      </c>
      <c r="AI178" s="32">
        <f>IF($AD178="",(IFERROR(VLOOKUP($AH178,$A$2:$H$595,4,0),"")),(IFERROR(IFERROR(VLOOKUP($AH178,$A$2:$H$595,4,0),"")*$AD178,"")))</f>
        <v>35.85</v>
      </c>
      <c r="AJ178" s="155">
        <f>IF($AD178="",(IFERROR(VLOOKUP($AH178,$A$2:$H$595,5,0),"")),(IFERROR(IFERROR(VLOOKUP($AH178,$A$2:$H$595,5,0),"")*$AD178,"")))</f>
        <v>0.05</v>
      </c>
      <c r="AK178" s="148">
        <f>IF($AD178="",(IFERROR(VLOOKUP($AH178,$A$2:$H$595,6,0),"")),(IFERROR(IFERROR(VLOOKUP($AH178,$A$2:$H$595,6,0),"")*$AD178,"")))</f>
        <v>0</v>
      </c>
      <c r="AL178" s="46">
        <f>IF($AD178="",(IFERROR(VLOOKUP($AH178,$A$2:$H$595,7,0),"")),(IFERROR(IFERROR(VLOOKUP($AH178,$A$2:$H$595,7,0),"")*$AD178,"")))</f>
        <v>4.05</v>
      </c>
    </row>
    <row r="179" spans="2:39" x14ac:dyDescent="0.3">
      <c r="J179" s="88"/>
      <c r="K179" s="140"/>
      <c r="L179" s="88"/>
      <c r="M179" s="89"/>
      <c r="N179" s="89"/>
      <c r="O179" s="206"/>
      <c r="P179" s="215"/>
      <c r="Q179" s="225"/>
      <c r="R179" s="231"/>
      <c r="T179" s="88" t="str">
        <f t="shared" si="38"/>
        <v/>
      </c>
      <c r="U179" s="140"/>
      <c r="V179" s="88"/>
      <c r="W179" s="89"/>
      <c r="X179" s="89"/>
      <c r="Y179" s="32"/>
      <c r="Z179" s="155"/>
      <c r="AA179" s="148"/>
      <c r="AB179" s="46"/>
      <c r="AD179" s="88" t="str">
        <f t="shared" si="39"/>
        <v/>
      </c>
      <c r="AE179" s="140"/>
      <c r="AF179" s="88"/>
      <c r="AG179" s="89"/>
      <c r="AH179" s="89"/>
      <c r="AI179" s="32"/>
      <c r="AJ179" s="155"/>
      <c r="AK179" s="148"/>
      <c r="AL179" s="46"/>
    </row>
    <row r="180" spans="2:39" ht="15" thickBot="1" x14ac:dyDescent="0.35">
      <c r="J180" s="88"/>
      <c r="K180" s="140"/>
      <c r="L180" s="88"/>
      <c r="M180" s="105"/>
      <c r="N180" s="105"/>
      <c r="O180" s="207"/>
      <c r="P180" s="216"/>
      <c r="Q180" s="226"/>
      <c r="R180" s="232"/>
      <c r="T180" s="88" t="str">
        <f t="shared" si="38"/>
        <v/>
      </c>
      <c r="U180" s="140"/>
      <c r="V180" s="88"/>
      <c r="W180" s="105"/>
      <c r="X180" s="105"/>
      <c r="Y180" s="161"/>
      <c r="Z180" s="162"/>
      <c r="AA180" s="163"/>
      <c r="AB180" s="164"/>
      <c r="AD180" s="88" t="str">
        <f t="shared" si="39"/>
        <v/>
      </c>
      <c r="AE180" s="140"/>
      <c r="AF180" s="88"/>
      <c r="AG180" s="105"/>
      <c r="AH180" s="105"/>
      <c r="AI180" s="161"/>
      <c r="AJ180" s="162"/>
      <c r="AK180" s="163"/>
      <c r="AL180" s="164"/>
      <c r="AM180" s="3"/>
    </row>
    <row r="181" spans="2:39" ht="15.6" thickTop="1" thickBot="1" x14ac:dyDescent="0.35">
      <c r="J181" s="88"/>
      <c r="K181" s="140"/>
      <c r="L181" s="179"/>
      <c r="M181" s="181" t="s">
        <v>107</v>
      </c>
      <c r="N181" s="182"/>
      <c r="O181" s="210">
        <f>SUM(O176:O180)</f>
        <v>445.85</v>
      </c>
      <c r="P181" s="219">
        <f t="shared" ref="P181" si="40">SUM(P176:P180)</f>
        <v>41.17</v>
      </c>
      <c r="Q181" s="228">
        <f t="shared" ref="Q181" si="41">SUM(Q176:Q180)</f>
        <v>51.480000000000004</v>
      </c>
      <c r="R181" s="234">
        <f t="shared" ref="R181" si="42">SUM(R176:R180)</f>
        <v>7.6099999999999994</v>
      </c>
      <c r="S181" s="3">
        <v>1098</v>
      </c>
      <c r="T181" s="88"/>
      <c r="U181" s="140"/>
      <c r="V181" s="88"/>
      <c r="W181" s="181" t="s">
        <v>107</v>
      </c>
      <c r="X181" s="182"/>
      <c r="Y181" s="175">
        <f>SUM(Y176:Y180)</f>
        <v>440.65000000000003</v>
      </c>
      <c r="Z181" s="169">
        <f t="shared" ref="Z181" si="43">SUM(Z176:Z180)</f>
        <v>36.200000000000003</v>
      </c>
      <c r="AA181" s="170">
        <f t="shared" ref="AA181" si="44">SUM(AA176:AA180)</f>
        <v>54.6</v>
      </c>
      <c r="AB181" s="171">
        <f t="shared" ref="AB181" si="45">SUM(AB176:AB180)</f>
        <v>7.6234999999999999</v>
      </c>
      <c r="AC181" s="3">
        <v>961</v>
      </c>
      <c r="AD181" s="88"/>
      <c r="AE181" s="140"/>
      <c r="AF181" s="88"/>
      <c r="AG181" s="181" t="s">
        <v>107</v>
      </c>
      <c r="AH181" s="182"/>
      <c r="AI181" s="175">
        <f>SUM(AI176:AI180)</f>
        <v>436.65</v>
      </c>
      <c r="AJ181" s="169">
        <f t="shared" ref="AJ181" si="46">SUM(AJ176:AJ180)</f>
        <v>35.209999999999994</v>
      </c>
      <c r="AK181" s="170">
        <f t="shared" ref="AK181" si="47">SUM(AK176:AK180)</f>
        <v>33.239999999999995</v>
      </c>
      <c r="AL181" s="171">
        <f t="shared" ref="AL181" si="48">SUM(AL176:AL180)</f>
        <v>16.649999999999999</v>
      </c>
    </row>
    <row r="182" spans="2:39" ht="15.6" thickTop="1" thickBot="1" x14ac:dyDescent="0.35">
      <c r="J182" s="90"/>
      <c r="K182" s="142"/>
      <c r="L182" s="90"/>
      <c r="M182" s="180"/>
      <c r="N182" s="180"/>
      <c r="O182" s="208"/>
      <c r="P182" s="217"/>
      <c r="Q182" s="227"/>
      <c r="R182" s="233"/>
      <c r="S182" s="3"/>
      <c r="T182" s="90"/>
      <c r="U182" s="142"/>
      <c r="V182" s="90"/>
      <c r="W182" s="180"/>
      <c r="X182" s="180"/>
      <c r="Y182" s="165"/>
      <c r="Z182" s="166"/>
      <c r="AA182" s="167"/>
      <c r="AB182" s="168"/>
      <c r="AC182" s="3"/>
      <c r="AD182" s="90"/>
      <c r="AE182" s="142"/>
      <c r="AF182" s="90"/>
      <c r="AG182" s="180"/>
      <c r="AH182" s="180"/>
      <c r="AI182" s="165"/>
      <c r="AJ182" s="166"/>
      <c r="AK182" s="167"/>
      <c r="AL182" s="168"/>
      <c r="AM182" s="3"/>
    </row>
    <row r="183" spans="2:39" ht="15" thickTop="1" x14ac:dyDescent="0.3">
      <c r="J183" s="51"/>
      <c r="K183" s="111"/>
      <c r="L183" s="51"/>
      <c r="M183" s="65"/>
      <c r="N183" s="65"/>
      <c r="O183" s="209"/>
      <c r="P183" s="218"/>
      <c r="Q183" s="222"/>
      <c r="R183" s="213"/>
      <c r="S183" s="3"/>
      <c r="T183" s="51"/>
      <c r="U183" s="111"/>
      <c r="V183" s="51"/>
      <c r="W183" s="65"/>
      <c r="X183" s="65"/>
      <c r="Y183" s="15"/>
      <c r="Z183" s="159"/>
      <c r="AA183" s="160"/>
      <c r="AB183" s="17"/>
      <c r="AC183" s="3"/>
      <c r="AD183" s="51"/>
      <c r="AE183" s="111"/>
      <c r="AF183" s="51"/>
      <c r="AG183" s="65"/>
      <c r="AH183" s="65"/>
      <c r="AI183" s="15"/>
      <c r="AJ183" s="159"/>
      <c r="AK183" s="160"/>
      <c r="AL183" s="17"/>
    </row>
    <row r="184" spans="2:39" ht="15" thickBot="1" x14ac:dyDescent="0.35">
      <c r="J184" s="51"/>
      <c r="K184" s="111"/>
      <c r="L184" s="51"/>
      <c r="M184" s="65"/>
      <c r="N184" s="65"/>
      <c r="O184" s="209"/>
      <c r="P184" s="218"/>
      <c r="Q184" s="222"/>
      <c r="R184" s="213"/>
      <c r="S184" s="3"/>
      <c r="T184" s="51"/>
      <c r="U184" s="111"/>
      <c r="V184" s="51"/>
      <c r="W184" s="65"/>
      <c r="X184" s="65"/>
      <c r="Y184" s="15"/>
      <c r="Z184" s="159"/>
      <c r="AA184" s="160"/>
      <c r="AB184" s="17"/>
      <c r="AC184" s="3"/>
      <c r="AD184" s="51"/>
      <c r="AE184" s="111"/>
      <c r="AF184" s="51"/>
      <c r="AG184" s="65"/>
      <c r="AH184" s="65"/>
      <c r="AI184" s="15"/>
      <c r="AJ184" s="159"/>
      <c r="AK184" s="160"/>
      <c r="AL184" s="17"/>
    </row>
    <row r="185" spans="2:39" ht="15" thickTop="1" x14ac:dyDescent="0.3">
      <c r="J185" s="73">
        <v>0.4</v>
      </c>
      <c r="K185" s="115">
        <f t="shared" si="17"/>
        <v>40</v>
      </c>
      <c r="L185" s="73" t="s">
        <v>99</v>
      </c>
      <c r="M185" s="74"/>
      <c r="N185" s="74" t="s">
        <v>10</v>
      </c>
      <c r="O185" s="205">
        <f>IF($J185="",(IFERROR(VLOOKUP($N185,$A$2:$H$595,4,0),"")),(IFERROR(IFERROR(VLOOKUP($N185,$A$2:$H$595,4,0),"")*$J185,"")))</f>
        <v>144</v>
      </c>
      <c r="P185" s="214">
        <f>IF($J185="",(IFERROR(VLOOKUP($N185,$A$2:$H$595,5,0),"")),(IFERROR(IFERROR(VLOOKUP($N185,$A$2:$H$595,5,0),"")*$J185,"")))</f>
        <v>5.2</v>
      </c>
      <c r="Q185" s="224">
        <f>IF($J185="",(IFERROR(VLOOKUP($N185,$A$2:$H$595,6,0),"")),(IFERROR(IFERROR(VLOOKUP($N185,$A$2:$H$595,6,0),"")*$J185,"")))</f>
        <v>27.200000000000003</v>
      </c>
      <c r="R185" s="230">
        <f>IF($J185="",(IFERROR(VLOOKUP($N185,$A$2:$H$595,7,0),"")),(IFERROR(IFERROR(VLOOKUP($N185,$A$2:$H$595,7,0),"")*$J185,"")))</f>
        <v>2.8000000000000003</v>
      </c>
      <c r="S185">
        <f>IFERROR(VLOOKUP($X185,$A$2:$H$595,4,0),"")</f>
        <v>383</v>
      </c>
      <c r="T185" s="73">
        <f t="shared" ref="T185:T189" si="49">IFERROR(IF(W185="",O185/S185,W185),"")</f>
        <v>0.4</v>
      </c>
      <c r="U185" s="115">
        <f t="shared" si="15"/>
        <v>40</v>
      </c>
      <c r="V185" s="73" t="s">
        <v>99</v>
      </c>
      <c r="W185" s="74">
        <v>0.4</v>
      </c>
      <c r="X185" s="74" t="s">
        <v>40</v>
      </c>
      <c r="Y185" s="145">
        <f>IF($T185="",(IFERROR(VLOOKUP($X185,$A$2:$H$595,4,0),"")),(IFERROR(IFERROR(VLOOKUP($X185,$A$2:$H$595,4,0),"")*$T185,"")))</f>
        <v>153.20000000000002</v>
      </c>
      <c r="Z185" s="154">
        <f>IF($T185="",(IFERROR(VLOOKUP($X185,$A$2:$H$595,5,0),"")),(IFERROR(IFERROR(VLOOKUP($X185,$A$2:$H$595,5,0),"")*$T185,"")))</f>
        <v>2.6</v>
      </c>
      <c r="AA185" s="147">
        <f>IF($T185="",(IFERROR(VLOOKUP($X185,$A$2:$H$595,6,0),"")),(IFERROR(IFERROR(VLOOKUP($X185,$A$2:$H$595,6,0),"")*$T185,"")))</f>
        <v>34.6</v>
      </c>
      <c r="AB185" s="146">
        <f>IF($T185="",(IFERROR(VLOOKUP($X185,$A$2:$H$595,7,0),"")),(IFERROR(IFERROR(VLOOKUP($X185,$A$2:$H$595,7,0),"")*$T185,"")))</f>
        <v>0.4</v>
      </c>
      <c r="AC185">
        <f>IFERROR(VLOOKUP($AH185,$A$2:$H$595,4,0),"")</f>
        <v>202</v>
      </c>
      <c r="AD185" s="73">
        <f t="shared" ref="AD185:AD189" si="50">IFERROR(IF(AG185="",Y185/AC185,AG185),"")</f>
        <v>0.7</v>
      </c>
      <c r="AE185" s="115">
        <f t="shared" si="16"/>
        <v>70</v>
      </c>
      <c r="AF185" s="73" t="s">
        <v>99</v>
      </c>
      <c r="AG185" s="74">
        <v>0.7</v>
      </c>
      <c r="AH185" s="74" t="s">
        <v>145</v>
      </c>
      <c r="AI185" s="145">
        <f>IF($AD185="",(IFERROR(VLOOKUP($AH185,$A$2:$H$595,4,0),"")),(IFERROR(IFERROR(VLOOKUP($AH185,$A$2:$H$595,4,0),"")*$AD185,"")))</f>
        <v>141.39999999999998</v>
      </c>
      <c r="AJ185" s="154">
        <f>IF($AD185="",(IFERROR(VLOOKUP($AH185,$A$2:$H$595,5,0),"")),(IFERROR(IFERROR(VLOOKUP($AH185,$A$2:$H$595,5,0),"")*$AD185,"")))</f>
        <v>7.6999999999999993</v>
      </c>
      <c r="AK185" s="147">
        <f>IF($AD185="",(IFERROR(VLOOKUP($AH185,$A$2:$H$595,6,0),"")),(IFERROR(IFERROR(VLOOKUP($AH185,$A$2:$H$595,6,0),"")*$AD185,"")))</f>
        <v>23.099999999999998</v>
      </c>
      <c r="AL185" s="146">
        <f>IF($AD185="",(IFERROR(VLOOKUP($AH185,$A$2:$H$595,7,0),"")),(IFERROR(IFERROR(VLOOKUP($AH185,$A$2:$H$595,7,0),"")*$AD185,"")))</f>
        <v>0.35</v>
      </c>
    </row>
    <row r="186" spans="2:39" x14ac:dyDescent="0.3">
      <c r="J186" s="75">
        <v>0.35</v>
      </c>
      <c r="K186" s="116">
        <f t="shared" si="17"/>
        <v>35</v>
      </c>
      <c r="L186" s="75" t="s">
        <v>99</v>
      </c>
      <c r="M186" s="76"/>
      <c r="N186" s="76" t="s">
        <v>14</v>
      </c>
      <c r="O186" s="206">
        <f>IF($J186="",(IFERROR(VLOOKUP($N186,$A$2:$H$595,4,0),"")),(IFERROR(IFERROR(VLOOKUP($N186,$A$2:$H$595,4,0),"")*$J186,"")))</f>
        <v>210</v>
      </c>
      <c r="P186" s="215">
        <f>IF($J186="",(IFERROR(VLOOKUP($N186,$A$2:$H$595,5,0),"")),(IFERROR(IFERROR(VLOOKUP($N186,$A$2:$H$595,5,0),"")*$J186,"")))</f>
        <v>8.3999999999999986</v>
      </c>
      <c r="Q186" s="225">
        <f>IF($J186="",(IFERROR(VLOOKUP($N186,$A$2:$H$595,6,0),"")),(IFERROR(IFERROR(VLOOKUP($N186,$A$2:$H$595,6,0),"")*$J186,"")))</f>
        <v>4.1999999999999993</v>
      </c>
      <c r="R186" s="231">
        <f>IF($J186="",(IFERROR(VLOOKUP($N186,$A$2:$H$595,7,0),"")),(IFERROR(IFERROR(VLOOKUP($N186,$A$2:$H$595,7,0),"")*$J186,"")))</f>
        <v>16.799999999999997</v>
      </c>
      <c r="S186">
        <f>IFERROR(VLOOKUP($X186,$A$2:$H$595,4,0),"")</f>
        <v>654</v>
      </c>
      <c r="T186" s="75">
        <f t="shared" si="49"/>
        <v>0.2</v>
      </c>
      <c r="U186" s="116">
        <f t="shared" si="15"/>
        <v>20</v>
      </c>
      <c r="V186" s="75" t="s">
        <v>99</v>
      </c>
      <c r="W186" s="76">
        <v>0.2</v>
      </c>
      <c r="X186" s="76" t="s">
        <v>27</v>
      </c>
      <c r="Y186" s="32">
        <f>IF($T186="",(IFERROR(VLOOKUP($X186,$A$2:$H$595,4,0),"")),(IFERROR(IFERROR(VLOOKUP($X186,$A$2:$H$595,4,0),"")*$T186,"")))</f>
        <v>130.80000000000001</v>
      </c>
      <c r="Z186" s="155">
        <f>IF($T186="",(IFERROR(VLOOKUP($X186,$A$2:$H$595,5,0),"")),(IFERROR(IFERROR(VLOOKUP($X186,$A$2:$H$595,5,0),"")*$T186,"")))</f>
        <v>3</v>
      </c>
      <c r="AA186" s="148">
        <f>IF($T186="",(IFERROR(VLOOKUP($X186,$A$2:$H$595,6,0),"")),(IFERROR(IFERROR(VLOOKUP($X186,$A$2:$H$595,6,0),"")*$T186,"")))</f>
        <v>2.8000000000000003</v>
      </c>
      <c r="AB186" s="46">
        <f>IF($T186="",(IFERROR(VLOOKUP($X186,$A$2:$H$595,7,0),"")),(IFERROR(IFERROR(VLOOKUP($X186,$A$2:$H$595,7,0),"")*$T186,"")))</f>
        <v>13</v>
      </c>
      <c r="AC186">
        <f>IFERROR(VLOOKUP($AH186,$A$2:$H$595,4,0),"")</f>
        <v>160</v>
      </c>
      <c r="AD186" s="75">
        <f t="shared" si="50"/>
        <v>0.8</v>
      </c>
      <c r="AE186" s="116">
        <f t="shared" si="16"/>
        <v>80</v>
      </c>
      <c r="AF186" s="75" t="s">
        <v>99</v>
      </c>
      <c r="AG186" s="76">
        <v>0.8</v>
      </c>
      <c r="AH186" s="76" t="s">
        <v>80</v>
      </c>
      <c r="AI186" s="32">
        <f>IF($AD186="",(IFERROR(VLOOKUP($AH186,$A$2:$H$595,4,0),"")),(IFERROR(IFERROR(VLOOKUP($AH186,$A$2:$H$595,4,0),"")*$AD186,"")))</f>
        <v>128</v>
      </c>
      <c r="AJ186" s="155">
        <f>IF($AD186="",(IFERROR(VLOOKUP($AH186,$A$2:$H$595,5,0),"")),(IFERROR(IFERROR(VLOOKUP($AH186,$A$2:$H$595,5,0),"")*$AD186,"")))</f>
        <v>1.6</v>
      </c>
      <c r="AK186" s="148">
        <f>IF($AD186="",(IFERROR(VLOOKUP($AH186,$A$2:$H$595,6,0),"")),(IFERROR(IFERROR(VLOOKUP($AH186,$A$2:$H$595,6,0),"")*$AD186,"")))</f>
        <v>6.8239999999999998</v>
      </c>
      <c r="AL186" s="46">
        <f>IF($AD186="",(IFERROR(VLOOKUP($AH186,$A$2:$H$595,7,0),"")),(IFERROR(IFERROR(VLOOKUP($AH186,$A$2:$H$595,7,0),"")*$AD186,"")))</f>
        <v>11.728000000000002</v>
      </c>
    </row>
    <row r="187" spans="2:39" x14ac:dyDescent="0.3">
      <c r="J187" s="75">
        <v>0.5</v>
      </c>
      <c r="K187" s="116">
        <f t="shared" si="17"/>
        <v>50</v>
      </c>
      <c r="L187" s="75" t="s">
        <v>99</v>
      </c>
      <c r="M187" s="76"/>
      <c r="N187" s="76" t="s">
        <v>25</v>
      </c>
      <c r="O187" s="206">
        <f>IF($J187="",(IFERROR(VLOOKUP($N187,$A$2:$H$595,4,0),"")),(IFERROR(IFERROR(VLOOKUP($N187,$A$2:$H$595,4,0),"")*$J187,"")))</f>
        <v>30</v>
      </c>
      <c r="P187" s="215">
        <f>IF($J187="",(IFERROR(VLOOKUP($N187,$A$2:$H$595,5,0),"")),(IFERROR(IFERROR(VLOOKUP($N187,$A$2:$H$595,5,0),"")*$J187,"")))</f>
        <v>0.5</v>
      </c>
      <c r="Q187" s="225">
        <f>IF($J187="",(IFERROR(VLOOKUP($N187,$A$2:$H$595,6,0),"")),(IFERROR(IFERROR(VLOOKUP($N187,$A$2:$H$595,6,0),"")*$J187,"")))</f>
        <v>7</v>
      </c>
      <c r="R187" s="231">
        <f>IF($J187="",(IFERROR(VLOOKUP($N187,$A$2:$H$595,7,0),"")),(IFERROR(IFERROR(VLOOKUP($N187,$A$2:$H$595,7,0),"")*$J187,"")))</f>
        <v>0</v>
      </c>
      <c r="S187">
        <f>IFERROR(VLOOKUP($X187,$A$2:$H$595,4,0),"")</f>
        <v>45</v>
      </c>
      <c r="T187" s="75">
        <f t="shared" si="49"/>
        <v>0.7</v>
      </c>
      <c r="U187" s="116">
        <f t="shared" si="15"/>
        <v>70</v>
      </c>
      <c r="V187" s="75" t="s">
        <v>99</v>
      </c>
      <c r="W187" s="76">
        <v>0.7</v>
      </c>
      <c r="X187" s="76" t="s">
        <v>26</v>
      </c>
      <c r="Y187" s="32">
        <f>IF($T187="",(IFERROR(VLOOKUP($X187,$A$2:$H$595,4,0),"")),(IFERROR(IFERROR(VLOOKUP($X187,$A$2:$H$595,4,0),"")*$T187,"")))</f>
        <v>31.499999999999996</v>
      </c>
      <c r="Z187" s="155">
        <f>IF($T187="",(IFERROR(VLOOKUP($X187,$A$2:$H$595,5,0),"")),(IFERROR(IFERROR(VLOOKUP($X187,$A$2:$H$595,5,0),"")*$T187,"")))</f>
        <v>0.7</v>
      </c>
      <c r="AA187" s="148">
        <f>IF($T187="",(IFERROR(VLOOKUP($X187,$A$2:$H$595,6,0),"")),(IFERROR(IFERROR(VLOOKUP($X187,$A$2:$H$595,6,0),"")*$T187,"")))</f>
        <v>3.5</v>
      </c>
      <c r="AB187" s="46">
        <f>IF($T187="",(IFERROR(VLOOKUP($X187,$A$2:$H$595,7,0),"")),(IFERROR(IFERROR(VLOOKUP($X187,$A$2:$H$595,7,0),"")*$T187,"")))</f>
        <v>0</v>
      </c>
      <c r="AC187">
        <f>IFERROR(VLOOKUP($AH187,$A$2:$H$595,4,0),"")</f>
        <v>717</v>
      </c>
      <c r="AD187" s="75">
        <f t="shared" si="50"/>
        <v>0.05</v>
      </c>
      <c r="AE187" s="116">
        <f t="shared" si="16"/>
        <v>5</v>
      </c>
      <c r="AF187" s="75" t="s">
        <v>99</v>
      </c>
      <c r="AG187" s="76">
        <v>0.05</v>
      </c>
      <c r="AH187" s="76" t="s">
        <v>15</v>
      </c>
      <c r="AI187" s="32">
        <f>IF($AD187="",(IFERROR(VLOOKUP($AH187,$A$2:$H$595,4,0),"")),(IFERROR(IFERROR(VLOOKUP($AH187,$A$2:$H$595,4,0),"")*$AD187,"")))</f>
        <v>35.85</v>
      </c>
      <c r="AJ187" s="155">
        <f>IF($AD187="",(IFERROR(VLOOKUP($AH187,$A$2:$H$595,5,0),"")),(IFERROR(IFERROR(VLOOKUP($AH187,$A$2:$H$595,5,0),"")*$AD187,"")))</f>
        <v>0.05</v>
      </c>
      <c r="AK187" s="148">
        <f>IF($AD187="",(IFERROR(VLOOKUP($AH187,$A$2:$H$595,6,0),"")),(IFERROR(IFERROR(VLOOKUP($AH187,$A$2:$H$595,6,0),"")*$AD187,"")))</f>
        <v>0</v>
      </c>
      <c r="AL187" s="46">
        <f>IF($AD187="",(IFERROR(VLOOKUP($AH187,$A$2:$H$595,7,0),"")),(IFERROR(IFERROR(VLOOKUP($AH187,$A$2:$H$595,7,0),"")*$AD187,"")))</f>
        <v>4.05</v>
      </c>
    </row>
    <row r="188" spans="2:39" x14ac:dyDescent="0.3">
      <c r="J188" s="75">
        <v>0.5</v>
      </c>
      <c r="K188" s="107">
        <f>J188</f>
        <v>0.5</v>
      </c>
      <c r="L188" s="75" t="s">
        <v>104</v>
      </c>
      <c r="M188" s="76"/>
      <c r="N188" s="76" t="s">
        <v>134</v>
      </c>
      <c r="O188" s="206">
        <f>IF($J188="",(IFERROR(VLOOKUP($N188,$A$2:$H$595,4,0),"")),(IFERROR(IFERROR(VLOOKUP($N188,$A$2:$H$595,4,0),"")*$J188,"")))</f>
        <v>60</v>
      </c>
      <c r="P188" s="215">
        <f>IF($J188="",(IFERROR(VLOOKUP($N188,$A$2:$H$595,5,0),"")),(IFERROR(IFERROR(VLOOKUP($N188,$A$2:$H$595,5,0),"")*$J188,"")))</f>
        <v>12</v>
      </c>
      <c r="Q188" s="225">
        <f>IF($J188="",(IFERROR(VLOOKUP($N188,$A$2:$H$595,6,0),"")),(IFERROR(IFERROR(VLOOKUP($N188,$A$2:$H$595,6,0),"")*$J188,"")))</f>
        <v>1.5</v>
      </c>
      <c r="R188" s="231">
        <f>IF($J188="",(IFERROR(VLOOKUP($N188,$A$2:$H$595,7,0),"")),(IFERROR(IFERROR(VLOOKUP($N188,$A$2:$H$595,7,0),"")*$J188,"")))</f>
        <v>0.5</v>
      </c>
      <c r="S188">
        <f>IFERROR(VLOOKUP($X188,$A$2:$H$595,4,0),"")</f>
        <v>80</v>
      </c>
      <c r="T188" s="75">
        <f t="shared" si="49"/>
        <v>1</v>
      </c>
      <c r="U188" s="116">
        <f t="shared" si="15"/>
        <v>100</v>
      </c>
      <c r="V188" s="75" t="s">
        <v>99</v>
      </c>
      <c r="W188" s="76">
        <v>1</v>
      </c>
      <c r="X188" s="76" t="s">
        <v>73</v>
      </c>
      <c r="Y188" s="32">
        <f>IF($T188="",(IFERROR(VLOOKUP($X188,$A$2:$H$595,4,0),"")),(IFERROR(IFERROR(VLOOKUP($X188,$A$2:$H$595,4,0),"")*$T188,"")))</f>
        <v>80</v>
      </c>
      <c r="Z188" s="155">
        <f>IF($T188="",(IFERROR(VLOOKUP($X188,$A$2:$H$595,5,0),"")),(IFERROR(IFERROR(VLOOKUP($X188,$A$2:$H$595,5,0),"")*$T188,"")))</f>
        <v>11</v>
      </c>
      <c r="AA188" s="148">
        <f>IF($T188="",(IFERROR(VLOOKUP($X188,$A$2:$H$595,6,0),"")),(IFERROR(IFERROR(VLOOKUP($X188,$A$2:$H$595,6,0),"")*$T188,"")))</f>
        <v>3</v>
      </c>
      <c r="AB188" s="46">
        <f>IF($T188="",(IFERROR(VLOOKUP($X188,$A$2:$H$595,7,0),"")),(IFERROR(IFERROR(VLOOKUP($X188,$A$2:$H$595,7,0),"")*$T188,"")))</f>
        <v>2.2999999999999998</v>
      </c>
      <c r="AC188">
        <f>IFERROR(VLOOKUP($AH188,$A$2:$H$595,4,0),"")</f>
        <v>100</v>
      </c>
      <c r="AD188" s="75">
        <f t="shared" si="50"/>
        <v>0.7</v>
      </c>
      <c r="AE188" s="116">
        <f t="shared" si="16"/>
        <v>70</v>
      </c>
      <c r="AF188" s="75" t="s">
        <v>99</v>
      </c>
      <c r="AG188" s="76">
        <v>0.7</v>
      </c>
      <c r="AH188" s="76" t="s">
        <v>34</v>
      </c>
      <c r="AI188" s="32">
        <f>IF($AD188="",(IFERROR(VLOOKUP($AH188,$A$2:$H$595,4,0),"")),(IFERROR(IFERROR(VLOOKUP($AH188,$A$2:$H$595,4,0),"")*$AD188,"")))</f>
        <v>70</v>
      </c>
      <c r="AJ188" s="155">
        <f>IF($AD188="",(IFERROR(VLOOKUP($AH188,$A$2:$H$595,5,0),"")),(IFERROR(IFERROR(VLOOKUP($AH188,$A$2:$H$595,5,0),"")*$AD188,"")))</f>
        <v>14.7</v>
      </c>
      <c r="AK188" s="148">
        <f>IF($AD188="",(IFERROR(VLOOKUP($AH188,$A$2:$H$595,6,0),"")),(IFERROR(IFERROR(VLOOKUP($AH188,$A$2:$H$595,6,0),"")*$AD188,"")))</f>
        <v>0.7</v>
      </c>
      <c r="AL188" s="46">
        <f>IF($AD188="",(IFERROR(VLOOKUP($AH188,$A$2:$H$595,7,0),"")),(IFERROR(IFERROR(VLOOKUP($AH188,$A$2:$H$595,7,0),"")*$AD188,"")))</f>
        <v>1.4</v>
      </c>
    </row>
    <row r="189" spans="2:39" x14ac:dyDescent="0.3">
      <c r="J189" s="75"/>
      <c r="K189" s="116"/>
      <c r="L189" s="75"/>
      <c r="M189" s="76"/>
      <c r="N189" s="76"/>
      <c r="O189" s="206"/>
      <c r="P189" s="215"/>
      <c r="Q189" s="225"/>
      <c r="R189" s="231"/>
      <c r="S189">
        <f>IFERROR(VLOOKUP($X189,$A$2:$H$595,4,0),"")</f>
        <v>486</v>
      </c>
      <c r="T189" s="75">
        <f t="shared" si="49"/>
        <v>0.15</v>
      </c>
      <c r="U189" s="116">
        <f t="shared" si="15"/>
        <v>15</v>
      </c>
      <c r="V189" s="75" t="s">
        <v>99</v>
      </c>
      <c r="W189" s="76">
        <v>0.15</v>
      </c>
      <c r="X189" s="76" t="s">
        <v>20</v>
      </c>
      <c r="Y189" s="32">
        <f>IF($T189="",(IFERROR(VLOOKUP($X189,$A$2:$H$595,4,0),"")),(IFERROR(IFERROR(VLOOKUP($X189,$A$2:$H$595,4,0),"")*$T189,"")))</f>
        <v>72.899999999999991</v>
      </c>
      <c r="Z189" s="155">
        <f>IF($T189="",(IFERROR(VLOOKUP($X189,$A$2:$H$595,5,0),"")),(IFERROR(IFERROR(VLOOKUP($X189,$A$2:$H$595,5,0),"")*$T189,"")))</f>
        <v>3</v>
      </c>
      <c r="AA189" s="148">
        <f>IF($T189="",(IFERROR(VLOOKUP($X189,$A$2:$H$595,6,0),"")),(IFERROR(IFERROR(VLOOKUP($X189,$A$2:$H$595,6,0),"")*$T189,"")))</f>
        <v>4.95</v>
      </c>
      <c r="AB189" s="46">
        <f>IF($T189="",(IFERROR(VLOOKUP($X189,$A$2:$H$595,7,0),"")),(IFERROR(IFERROR(VLOOKUP($X189,$A$2:$H$595,7,0),"")*$T189,"")))</f>
        <v>4.6499999999999995</v>
      </c>
      <c r="AC189">
        <f>IFERROR(VLOOKUP($AH189,$A$2:$H$595,4,0),"")</f>
        <v>80</v>
      </c>
      <c r="AD189" s="75">
        <f t="shared" si="50"/>
        <v>1</v>
      </c>
      <c r="AE189" s="107">
        <v>1</v>
      </c>
      <c r="AF189" s="75" t="s">
        <v>101</v>
      </c>
      <c r="AG189" s="76">
        <v>1</v>
      </c>
      <c r="AH189" s="76" t="s">
        <v>5</v>
      </c>
      <c r="AI189" s="32">
        <f>IF($AD189="",(IFERROR(VLOOKUP($AH189,$A$2:$H$595,4,0),"")),(IFERROR(IFERROR(VLOOKUP($AH189,$A$2:$H$595,4,0),"")*$AD189,"")))</f>
        <v>80</v>
      </c>
      <c r="AJ189" s="155">
        <f>IF($AD189="",(IFERROR(VLOOKUP($AH189,$A$2:$H$595,5,0),"")),(IFERROR(IFERROR(VLOOKUP($AH189,$A$2:$H$595,5,0),"")*$AD189,"")))</f>
        <v>6</v>
      </c>
      <c r="AK189" s="148">
        <f>IF($AD189="",(IFERROR(VLOOKUP($AH189,$A$2:$H$595,6,0),"")),(IFERROR(IFERROR(VLOOKUP($AH189,$A$2:$H$595,6,0),"")*$AD189,"")))</f>
        <v>0</v>
      </c>
      <c r="AL189" s="46">
        <f>IF($AD189="",(IFERROR(VLOOKUP($AH189,$A$2:$H$595,7,0),"")),(IFERROR(IFERROR(VLOOKUP($AH189,$A$2:$H$595,7,0),"")*$AD189,"")))</f>
        <v>5</v>
      </c>
    </row>
    <row r="190" spans="2:39" ht="15" thickBot="1" x14ac:dyDescent="0.35">
      <c r="E190">
        <f>56*2.2*16</f>
        <v>1971.2000000000003</v>
      </c>
      <c r="J190" s="75"/>
      <c r="K190" s="116"/>
      <c r="L190" s="75"/>
      <c r="M190" s="184"/>
      <c r="N190" s="184"/>
      <c r="O190" s="207"/>
      <c r="P190" s="216"/>
      <c r="Q190" s="226"/>
      <c r="R190" s="232"/>
      <c r="T190" s="75"/>
      <c r="U190" s="116"/>
      <c r="V190" s="75"/>
      <c r="W190" s="184"/>
      <c r="X190" s="184"/>
      <c r="Y190" s="161"/>
      <c r="Z190" s="162"/>
      <c r="AA190" s="163"/>
      <c r="AB190" s="164"/>
      <c r="AD190" s="75"/>
      <c r="AE190" s="116"/>
      <c r="AF190" s="75"/>
      <c r="AG190" s="184"/>
      <c r="AH190" s="184"/>
      <c r="AI190" s="161"/>
      <c r="AJ190" s="162"/>
      <c r="AK190" s="163"/>
      <c r="AL190" s="164"/>
    </row>
    <row r="191" spans="2:39" ht="15.6" thickTop="1" thickBot="1" x14ac:dyDescent="0.35">
      <c r="J191" s="75"/>
      <c r="K191" s="116"/>
      <c r="L191" s="183"/>
      <c r="M191" s="186" t="s">
        <v>107</v>
      </c>
      <c r="N191" s="187"/>
      <c r="O191" s="210">
        <f>SUM(O185:O189)</f>
        <v>444</v>
      </c>
      <c r="P191" s="219">
        <f t="shared" ref="P191" si="51">SUM(P185:P189)</f>
        <v>26.099999999999998</v>
      </c>
      <c r="Q191" s="228">
        <f t="shared" ref="Q191" si="52">SUM(Q185:Q189)</f>
        <v>39.900000000000006</v>
      </c>
      <c r="R191" s="234">
        <f t="shared" ref="R191" si="53">SUM(R185:R189)</f>
        <v>20.099999999999998</v>
      </c>
      <c r="S191" s="3">
        <v>1615</v>
      </c>
      <c r="T191" s="75"/>
      <c r="U191" s="116"/>
      <c r="V191" s="75"/>
      <c r="W191" s="186" t="s">
        <v>107</v>
      </c>
      <c r="X191" s="187"/>
      <c r="Y191" s="175">
        <f>SUM(Y185:Y189)</f>
        <v>468.4</v>
      </c>
      <c r="Z191" s="169">
        <f t="shared" ref="Z191" si="54">SUM(Z185:Z189)</f>
        <v>20.3</v>
      </c>
      <c r="AA191" s="170">
        <f t="shared" ref="AA191" si="55">SUM(AA185:AA189)</f>
        <v>48.85</v>
      </c>
      <c r="AB191" s="171">
        <f t="shared" ref="AB191" si="56">SUM(AB185:AB189)</f>
        <v>20.349999999999998</v>
      </c>
      <c r="AC191" s="3">
        <v>1259</v>
      </c>
      <c r="AD191" s="75"/>
      <c r="AE191" s="116"/>
      <c r="AF191" s="75"/>
      <c r="AG191" s="186" t="s">
        <v>107</v>
      </c>
      <c r="AH191" s="187"/>
      <c r="AI191" s="175">
        <f>SUM(AI185:AI189)</f>
        <v>455.25</v>
      </c>
      <c r="AJ191" s="169">
        <f t="shared" ref="AJ191" si="57">SUM(AJ185:AJ189)</f>
        <v>30.049999999999997</v>
      </c>
      <c r="AK191" s="170">
        <f t="shared" ref="AK191" si="58">SUM(AK185:AK189)</f>
        <v>30.623999999999999</v>
      </c>
      <c r="AL191" s="171">
        <f t="shared" ref="AL191" si="59">SUM(AL185:AL189)</f>
        <v>22.527999999999999</v>
      </c>
    </row>
    <row r="192" spans="2:39" ht="15.6" thickTop="1" thickBot="1" x14ac:dyDescent="0.35">
      <c r="B192">
        <v>14</v>
      </c>
      <c r="G192" t="s">
        <v>94</v>
      </c>
      <c r="J192" s="77"/>
      <c r="K192" s="117"/>
      <c r="L192" s="77"/>
      <c r="M192" s="185"/>
      <c r="N192" s="185"/>
      <c r="O192" s="208"/>
      <c r="P192" s="217"/>
      <c r="Q192" s="227"/>
      <c r="R192" s="233"/>
      <c r="S192" s="3"/>
      <c r="T192" s="77"/>
      <c r="U192" s="117"/>
      <c r="V192" s="77"/>
      <c r="W192" s="185"/>
      <c r="X192" s="185"/>
      <c r="Y192" s="165"/>
      <c r="Z192" s="166"/>
      <c r="AA192" s="167"/>
      <c r="AB192" s="168"/>
      <c r="AC192" s="3"/>
      <c r="AD192" s="77"/>
      <c r="AE192" s="117"/>
      <c r="AF192" s="77"/>
      <c r="AG192" s="185"/>
      <c r="AH192" s="185"/>
      <c r="AI192" s="165"/>
      <c r="AJ192" s="166"/>
      <c r="AK192" s="167"/>
      <c r="AL192" s="168"/>
      <c r="AM192" s="3"/>
    </row>
    <row r="193" spans="3:39" ht="15" thickTop="1" x14ac:dyDescent="0.3">
      <c r="J193" s="51"/>
      <c r="K193" s="111"/>
      <c r="L193" s="51"/>
      <c r="M193" s="65"/>
      <c r="N193" s="65"/>
      <c r="O193" s="209"/>
      <c r="P193" s="218"/>
      <c r="Q193" s="222"/>
      <c r="R193" s="213"/>
      <c r="S193" s="3"/>
      <c r="T193" s="51"/>
      <c r="U193" s="111"/>
      <c r="V193" s="51"/>
      <c r="W193" s="65"/>
      <c r="X193" s="65"/>
      <c r="Y193" s="15"/>
      <c r="Z193" s="159"/>
      <c r="AA193" s="160"/>
      <c r="AB193" s="17"/>
      <c r="AC193" s="3"/>
      <c r="AD193" s="51"/>
      <c r="AE193" s="111"/>
      <c r="AF193" s="51"/>
      <c r="AG193" s="65"/>
      <c r="AH193" s="65"/>
      <c r="AI193" s="15"/>
      <c r="AJ193" s="159"/>
      <c r="AK193" s="160"/>
      <c r="AL193" s="17"/>
    </row>
    <row r="194" spans="3:39" ht="15" thickBot="1" x14ac:dyDescent="0.35">
      <c r="J194" s="51"/>
      <c r="K194" s="111"/>
      <c r="L194" s="51"/>
      <c r="M194" s="65"/>
      <c r="N194" s="65"/>
      <c r="O194" s="209"/>
      <c r="P194" s="218"/>
      <c r="Q194" s="222"/>
      <c r="R194" s="213"/>
      <c r="T194" s="51" t="str">
        <f t="shared" ref="T194:T199" si="60">IFERROR(IF(W194="",O194/S194,W194),"")</f>
        <v/>
      </c>
      <c r="U194" s="111"/>
      <c r="V194" s="51"/>
      <c r="W194" s="65"/>
      <c r="X194" s="65"/>
      <c r="Y194" s="15"/>
      <c r="Z194" s="159"/>
      <c r="AA194" s="160"/>
      <c r="AB194" s="17"/>
      <c r="AD194" s="51" t="str">
        <f t="shared" ref="AD194:AD199" si="61">IFERROR(IF(AG194="",Y194/AC194,AG194),"")</f>
        <v/>
      </c>
      <c r="AE194" s="111"/>
      <c r="AF194" s="51"/>
      <c r="AG194" s="65"/>
      <c r="AH194" s="65"/>
      <c r="AI194" s="15"/>
      <c r="AJ194" s="159"/>
      <c r="AK194" s="160"/>
      <c r="AL194" s="17"/>
    </row>
    <row r="195" spans="3:39" ht="15" thickTop="1" x14ac:dyDescent="0.3">
      <c r="C195">
        <v>45</v>
      </c>
      <c r="D195">
        <f>C195*1.6</f>
        <v>72</v>
      </c>
      <c r="E195">
        <f>C195*2</f>
        <v>90</v>
      </c>
      <c r="F195">
        <f>C195*2.2</f>
        <v>99.000000000000014</v>
      </c>
      <c r="G195">
        <f t="shared" ref="G195:G209" si="62">C196*2.2*$B$192</f>
        <v>1540.0000000000002</v>
      </c>
      <c r="H195">
        <f>G195*0.8</f>
        <v>1232.0000000000002</v>
      </c>
      <c r="J195" s="78">
        <v>1</v>
      </c>
      <c r="K195" s="118">
        <f t="shared" si="17"/>
        <v>100</v>
      </c>
      <c r="L195" s="78" t="s">
        <v>99</v>
      </c>
      <c r="M195" s="79"/>
      <c r="N195" s="79" t="s">
        <v>48</v>
      </c>
      <c r="O195" s="205">
        <f>IF($J195="",(IFERROR(VLOOKUP($N195,$A$2:$H$595,4,0),"")),(IFERROR(IFERROR(VLOOKUP($N195,$A$2:$H$595,4,0),"")*$J195,"")))</f>
        <v>215</v>
      </c>
      <c r="P195" s="214">
        <f>IF($J195="",(IFERROR(VLOOKUP($N195,$A$2:$H$595,5,0),"")),(IFERROR(IFERROR(VLOOKUP($N195,$A$2:$H$595,5,0),"")*$J195,"")))</f>
        <v>19</v>
      </c>
      <c r="Q195" s="224">
        <f>IF($J195="",(IFERROR(VLOOKUP($N195,$A$2:$H$595,6,0),"")),(IFERROR(IFERROR(VLOOKUP($N195,$A$2:$H$595,6,0),"")*$J195,"")))</f>
        <v>0</v>
      </c>
      <c r="R195" s="230">
        <f>IF($J195="",(IFERROR(VLOOKUP($N195,$A$2:$H$595,7,0),"")),(IFERROR(IFERROR(VLOOKUP($N195,$A$2:$H$595,7,0),"")*$J195,"")))</f>
        <v>15</v>
      </c>
      <c r="S195">
        <f>IFERROR(VLOOKUP($X195,$A$2:$H$595,4,0),"")</f>
        <v>217</v>
      </c>
      <c r="T195" s="78">
        <f t="shared" si="60"/>
        <v>1</v>
      </c>
      <c r="U195" s="118">
        <f t="shared" si="15"/>
        <v>100</v>
      </c>
      <c r="V195" s="78" t="s">
        <v>99</v>
      </c>
      <c r="W195" s="79">
        <v>1</v>
      </c>
      <c r="X195" s="79" t="s">
        <v>31</v>
      </c>
      <c r="Y195" s="145">
        <f>IF($T195="",(IFERROR(VLOOKUP($X195,$A$2:$H$595,4,0),"")),(IFERROR(IFERROR(VLOOKUP($X195,$A$2:$H$595,4,0),"")*$T195,"")))</f>
        <v>217</v>
      </c>
      <c r="Z195" s="154">
        <f>IF($T195="",(IFERROR(VLOOKUP($X195,$A$2:$H$595,5,0),"")),(IFERROR(IFERROR(VLOOKUP($X195,$A$2:$H$595,5,0),"")*$T195,"")))</f>
        <v>20</v>
      </c>
      <c r="AA195" s="147">
        <f>IF($T195="",(IFERROR(VLOOKUP($X195,$A$2:$H$595,6,0),"")),(IFERROR(IFERROR(VLOOKUP($X195,$A$2:$H$595,6,0),"")*$T195,"")))</f>
        <v>0</v>
      </c>
      <c r="AB195" s="146">
        <f>IF($T195="",(IFERROR(VLOOKUP($X195,$A$2:$H$595,7,0),"")),(IFERROR(IFERROR(VLOOKUP($X195,$A$2:$H$595,7,0),"")*$T195,"")))</f>
        <v>14</v>
      </c>
      <c r="AC195">
        <f>IFERROR(VLOOKUP($AH195,$A$2:$H$595,4,0),"")</f>
        <v>170</v>
      </c>
      <c r="AD195" s="78">
        <f t="shared" si="61"/>
        <v>1.3</v>
      </c>
      <c r="AE195" s="118">
        <f t="shared" si="16"/>
        <v>130</v>
      </c>
      <c r="AF195" s="78" t="s">
        <v>99</v>
      </c>
      <c r="AG195" s="79">
        <v>1.3</v>
      </c>
      <c r="AH195" s="79" t="s">
        <v>45</v>
      </c>
      <c r="AI195" s="145">
        <f>IF($AD195="",(IFERROR(VLOOKUP($AH195,$A$2:$H$595,4,0),"")),(IFERROR(IFERROR(VLOOKUP($AH195,$A$2:$H$595,4,0),"")*$AD195,"")))</f>
        <v>221</v>
      </c>
      <c r="AJ195" s="154">
        <f>IF($AD195="",(IFERROR(VLOOKUP($AH195,$A$2:$H$595,5,0),"")),(IFERROR(IFERROR(VLOOKUP($AH195,$A$2:$H$595,5,0),"")*$AD195,"")))</f>
        <v>24.7</v>
      </c>
      <c r="AK195" s="147">
        <f>IF($AD195="",(IFERROR(VLOOKUP($AH195,$A$2:$H$595,6,0),"")),(IFERROR(IFERROR(VLOOKUP($AH195,$A$2:$H$595,6,0),"")*$AD195,"")))</f>
        <v>0</v>
      </c>
      <c r="AL195" s="146">
        <f>IF($AD195="",(IFERROR(VLOOKUP($AH195,$A$2:$H$595,7,0),"")),(IFERROR(IFERROR(VLOOKUP($AH195,$A$2:$H$595,7,0),"")*$AD195,"")))</f>
        <v>13</v>
      </c>
    </row>
    <row r="196" spans="3:39" x14ac:dyDescent="0.3">
      <c r="C196">
        <v>50</v>
      </c>
      <c r="D196">
        <f>C196*1.6</f>
        <v>80</v>
      </c>
      <c r="E196">
        <f>C196*2</f>
        <v>100</v>
      </c>
      <c r="F196">
        <f>C196*2.2</f>
        <v>110.00000000000001</v>
      </c>
      <c r="G196">
        <f t="shared" si="62"/>
        <v>1694.0000000000002</v>
      </c>
      <c r="H196">
        <f t="shared" ref="H196:H209" si="63">G196*0.8</f>
        <v>1355.2000000000003</v>
      </c>
      <c r="J196" s="80">
        <v>1.6</v>
      </c>
      <c r="K196" s="119">
        <f t="shared" si="17"/>
        <v>160</v>
      </c>
      <c r="L196" s="80" t="s">
        <v>99</v>
      </c>
      <c r="M196" s="81"/>
      <c r="N196" s="81" t="s">
        <v>54</v>
      </c>
      <c r="O196" s="206">
        <f>IF($J196="",(IFERROR(VLOOKUP($N196,$A$2:$H$595,4,0),"")),(IFERROR(IFERROR(VLOOKUP($N196,$A$2:$H$595,4,0),"")*$J196,"")))</f>
        <v>140.80000000000001</v>
      </c>
      <c r="P196" s="215">
        <f>IF($J196="",(IFERROR(VLOOKUP($N196,$A$2:$H$595,5,0),"")),(IFERROR(IFERROR(VLOOKUP($N196,$A$2:$H$595,5,0),"")*$J196,"")))</f>
        <v>1.6</v>
      </c>
      <c r="Q196" s="225">
        <f>IF($J196="",(IFERROR(VLOOKUP($N196,$A$2:$H$595,6,0),"")),(IFERROR(IFERROR(VLOOKUP($N196,$A$2:$H$595,6,0),"")*$J196,"")))</f>
        <v>33.6</v>
      </c>
      <c r="R196" s="231">
        <f>IF($J196="",(IFERROR(VLOOKUP($N196,$A$2:$H$595,7,0),"")),(IFERROR(IFERROR(VLOOKUP($N196,$A$2:$H$595,7,0),"")*$J196,"")))</f>
        <v>0</v>
      </c>
      <c r="S196">
        <f>IFERROR(VLOOKUP($X196,$A$2:$H$595,4,0),"")</f>
        <v>130</v>
      </c>
      <c r="T196" s="80">
        <f t="shared" si="60"/>
        <v>1.1000000000000001</v>
      </c>
      <c r="U196" s="119">
        <f t="shared" si="15"/>
        <v>110.00000000000001</v>
      </c>
      <c r="V196" s="80" t="s">
        <v>99</v>
      </c>
      <c r="W196" s="81">
        <v>1.1000000000000001</v>
      </c>
      <c r="X196" s="81" t="s">
        <v>42</v>
      </c>
      <c r="Y196" s="32">
        <f>IF($T196="",(IFERROR(VLOOKUP($X196,$A$2:$H$595,4,0),"")),(IFERROR(IFERROR(VLOOKUP($X196,$A$2:$H$595,4,0),"")*$T196,"")))</f>
        <v>143</v>
      </c>
      <c r="Z196" s="155">
        <f>IF($T196="",(IFERROR(VLOOKUP($X196,$A$2:$H$595,5,0),"")),(IFERROR(IFERROR(VLOOKUP($X196,$A$2:$H$595,5,0),"")*$T196,"")))</f>
        <v>2.64</v>
      </c>
      <c r="AA196" s="148">
        <f>IF($T196="",(IFERROR(VLOOKUP($X196,$A$2:$H$595,6,0),"")),(IFERROR(IFERROR(VLOOKUP($X196,$A$2:$H$595,6,0),"")*$T196,"")))</f>
        <v>31.460000000000004</v>
      </c>
      <c r="AB196" s="46">
        <f>IF($T196="",(IFERROR(VLOOKUP($X196,$A$2:$H$595,7,0),"")),(IFERROR(IFERROR(VLOOKUP($X196,$A$2:$H$595,7,0),"")*$T196,"")))</f>
        <v>0.22000000000000003</v>
      </c>
      <c r="AC196">
        <f>IFERROR(VLOOKUP($AH196,$A$2:$H$595,4,0),"")</f>
        <v>122</v>
      </c>
      <c r="AD196" s="80">
        <f t="shared" si="61"/>
        <v>1.2</v>
      </c>
      <c r="AE196" s="119">
        <f t="shared" si="16"/>
        <v>120</v>
      </c>
      <c r="AF196" s="80" t="s">
        <v>99</v>
      </c>
      <c r="AG196" s="81">
        <v>1.2</v>
      </c>
      <c r="AH196" s="81" t="s">
        <v>56</v>
      </c>
      <c r="AI196" s="32">
        <f>IF($AD196="",(IFERROR(VLOOKUP($AH196,$A$2:$H$595,4,0),"")),(IFERROR(IFERROR(VLOOKUP($AH196,$A$2:$H$595,4,0),"")*$AD196,"")))</f>
        <v>146.4</v>
      </c>
      <c r="AJ196" s="155">
        <f>IF($AD196="",(IFERROR(VLOOKUP($AH196,$A$2:$H$595,5,0),"")),(IFERROR(IFERROR(VLOOKUP($AH196,$A$2:$H$595,5,0),"")*$AD196,"")))</f>
        <v>4.8</v>
      </c>
      <c r="AK196" s="148">
        <f>IF($AD196="",(IFERROR(VLOOKUP($AH196,$A$2:$H$595,6,0),"")),(IFERROR(IFERROR(VLOOKUP($AH196,$A$2:$H$595,6,0),"")*$AD196,"")))</f>
        <v>26.4</v>
      </c>
      <c r="AL196" s="46">
        <f>IF($AD196="",(IFERROR(VLOOKUP($AH196,$A$2:$H$595,7,0),"")),(IFERROR(IFERROR(VLOOKUP($AH196,$A$2:$H$595,7,0),"")*$AD196,"")))</f>
        <v>1.2</v>
      </c>
    </row>
    <row r="197" spans="3:39" x14ac:dyDescent="0.3">
      <c r="C197">
        <v>55</v>
      </c>
      <c r="D197">
        <f t="shared" ref="D197:D210" si="64">C197*1.6</f>
        <v>88</v>
      </c>
      <c r="E197">
        <f t="shared" ref="E197:E210" si="65">C197*2</f>
        <v>110</v>
      </c>
      <c r="F197">
        <f t="shared" ref="F197:F210" si="66">C197*2.2</f>
        <v>121.00000000000001</v>
      </c>
      <c r="G197">
        <f t="shared" si="62"/>
        <v>1848</v>
      </c>
      <c r="H197">
        <f t="shared" si="63"/>
        <v>1478.4</v>
      </c>
      <c r="J197" s="80">
        <v>0.1</v>
      </c>
      <c r="K197" s="119">
        <f t="shared" si="17"/>
        <v>10</v>
      </c>
      <c r="L197" s="80" t="s">
        <v>99</v>
      </c>
      <c r="M197" s="81"/>
      <c r="N197" s="81" t="s">
        <v>15</v>
      </c>
      <c r="O197" s="206">
        <f>IF($J197="",(IFERROR(VLOOKUP($N197,$A$2:$H$595,4,0),"")),(IFERROR(IFERROR(VLOOKUP($N197,$A$2:$H$595,4,0),"")*$J197,"")))</f>
        <v>71.7</v>
      </c>
      <c r="P197" s="215">
        <f>IF($J197="",(IFERROR(VLOOKUP($N197,$A$2:$H$595,5,0),"")),(IFERROR(IFERROR(VLOOKUP($N197,$A$2:$H$595,5,0),"")*$J197,"")))</f>
        <v>0.1</v>
      </c>
      <c r="Q197" s="225">
        <f>IF($J197="",(IFERROR(VLOOKUP($N197,$A$2:$H$595,6,0),"")),(IFERROR(IFERROR(VLOOKUP($N197,$A$2:$H$595,6,0),"")*$J197,"")))</f>
        <v>0</v>
      </c>
      <c r="R197" s="231">
        <f>IF($J197="",(IFERROR(VLOOKUP($N197,$A$2:$H$595,7,0),"")),(IFERROR(IFERROR(VLOOKUP($N197,$A$2:$H$595,7,0),"")*$J197,"")))</f>
        <v>8.1</v>
      </c>
      <c r="S197">
        <f>IFERROR(VLOOKUP($X197,$A$2:$H$595,4,0),"")</f>
        <v>717</v>
      </c>
      <c r="T197" s="80">
        <f t="shared" si="60"/>
        <v>0.1</v>
      </c>
      <c r="U197" s="119">
        <f t="shared" si="15"/>
        <v>10</v>
      </c>
      <c r="V197" s="80" t="s">
        <v>99</v>
      </c>
      <c r="W197" s="81"/>
      <c r="X197" s="81" t="s">
        <v>15</v>
      </c>
      <c r="Y197" s="32">
        <f>IF($T197="",(IFERROR(VLOOKUP($X197,$A$2:$H$595,4,0),"")),(IFERROR(IFERROR(VLOOKUP($X197,$A$2:$H$595,4,0),"")*$T197,"")))</f>
        <v>71.7</v>
      </c>
      <c r="Z197" s="155">
        <f>IF($T197="",(IFERROR(VLOOKUP($X197,$A$2:$H$595,5,0),"")),(IFERROR(IFERROR(VLOOKUP($X197,$A$2:$H$595,5,0),"")*$T197,"")))</f>
        <v>0.1</v>
      </c>
      <c r="AA197" s="148">
        <f>IF($T197="",(IFERROR(VLOOKUP($X197,$A$2:$H$595,6,0),"")),(IFERROR(IFERROR(VLOOKUP($X197,$A$2:$H$595,6,0),"")*$T197,"")))</f>
        <v>0</v>
      </c>
      <c r="AB197" s="46">
        <f>IF($T197="",(IFERROR(VLOOKUP($X197,$A$2:$H$595,7,0),"")),(IFERROR(IFERROR(VLOOKUP($X197,$A$2:$H$595,7,0),"")*$T197,"")))</f>
        <v>8.1</v>
      </c>
      <c r="AC197">
        <f>IFERROR(VLOOKUP($AH197,$A$2:$H$595,4,0),"")</f>
        <v>900</v>
      </c>
      <c r="AD197" s="80">
        <f t="shared" si="61"/>
        <v>0.05</v>
      </c>
      <c r="AE197" s="119">
        <f t="shared" si="16"/>
        <v>5</v>
      </c>
      <c r="AF197" s="80" t="s">
        <v>99</v>
      </c>
      <c r="AG197" s="81">
        <v>0.05</v>
      </c>
      <c r="AH197" s="81" t="s">
        <v>21</v>
      </c>
      <c r="AI197" s="32">
        <f>IF($AD197="",(IFERROR(VLOOKUP($AH197,$A$2:$H$595,4,0),"")),(IFERROR(IFERROR(VLOOKUP($AH197,$A$2:$H$595,4,0),"")*$AD197,"")))</f>
        <v>45</v>
      </c>
      <c r="AJ197" s="155">
        <f>IF($AD197="",(IFERROR(VLOOKUP($AH197,$A$2:$H$595,5,0),"")),(IFERROR(IFERROR(VLOOKUP($AH197,$A$2:$H$595,5,0),"")*$AD197,"")))</f>
        <v>0</v>
      </c>
      <c r="AK197" s="148">
        <f>IF($AD197="",(IFERROR(VLOOKUP($AH197,$A$2:$H$595,6,0),"")),(IFERROR(IFERROR(VLOOKUP($AH197,$A$2:$H$595,6,0),"")*$AD197,"")))</f>
        <v>0</v>
      </c>
      <c r="AL197" s="46">
        <f>IF($AD197="",(IFERROR(VLOOKUP($AH197,$A$2:$H$595,7,0),"")),(IFERROR(IFERROR(VLOOKUP($AH197,$A$2:$H$595,7,0),"")*$AD197,"")))</f>
        <v>4.95</v>
      </c>
    </row>
    <row r="198" spans="3:39" x14ac:dyDescent="0.3">
      <c r="C198">
        <v>60</v>
      </c>
      <c r="D198">
        <f>C198*1.6</f>
        <v>96</v>
      </c>
      <c r="E198">
        <f t="shared" si="65"/>
        <v>120</v>
      </c>
      <c r="F198">
        <f t="shared" si="66"/>
        <v>132</v>
      </c>
      <c r="G198">
        <f t="shared" si="62"/>
        <v>2002</v>
      </c>
      <c r="H198">
        <f t="shared" si="63"/>
        <v>1601.6000000000001</v>
      </c>
      <c r="J198" s="80">
        <v>2</v>
      </c>
      <c r="K198" s="119">
        <f t="shared" si="17"/>
        <v>200</v>
      </c>
      <c r="L198" s="80" t="s">
        <v>99</v>
      </c>
      <c r="M198" s="81"/>
      <c r="N198" s="81" t="s">
        <v>91</v>
      </c>
      <c r="O198" s="206">
        <f>IF($J198="",(IFERROR(VLOOKUP($N198,$A$2:$H$595,4,0),"")),(IFERROR(IFERROR(VLOOKUP($N198,$A$2:$H$595,4,0),"")*$J198,"")))</f>
        <v>66</v>
      </c>
      <c r="P198" s="215">
        <f>IF($J198="",(IFERROR(VLOOKUP($N198,$A$2:$H$595,5,0),"")),(IFERROR(IFERROR(VLOOKUP($N198,$A$2:$H$595,5,0),"")*$J198,"")))</f>
        <v>0</v>
      </c>
      <c r="Q198" s="225">
        <f>IF($J198="",(IFERROR(VLOOKUP($N198,$A$2:$H$595,6,0),"")),(IFERROR(IFERROR(VLOOKUP($N198,$A$2:$H$595,6,0),"")*$J198,"")))</f>
        <v>16</v>
      </c>
      <c r="R198" s="231">
        <f>IF($J198="",(IFERROR(VLOOKUP($N198,$A$2:$H$595,7,0),"")),(IFERROR(IFERROR(VLOOKUP($N198,$A$2:$H$595,7,0),"")*$J198,"")))</f>
        <v>0</v>
      </c>
      <c r="S198">
        <f>IFERROR(VLOOKUP($X198,$A$2:$H$595,4,0),"")</f>
        <v>35</v>
      </c>
      <c r="T198" s="80">
        <f t="shared" si="60"/>
        <v>2</v>
      </c>
      <c r="U198" s="119">
        <f t="shared" si="15"/>
        <v>200</v>
      </c>
      <c r="V198" s="80" t="s">
        <v>99</v>
      </c>
      <c r="W198" s="81">
        <v>2</v>
      </c>
      <c r="X198" s="81" t="s">
        <v>82</v>
      </c>
      <c r="Y198" s="32">
        <f>IF($T198="",(IFERROR(VLOOKUP($X198,$A$2:$H$595,4,0),"")),(IFERROR(IFERROR(VLOOKUP($X198,$A$2:$H$595,4,0),"")*$T198,"")))</f>
        <v>70</v>
      </c>
      <c r="Z198" s="155">
        <f>IF($T198="",(IFERROR(VLOOKUP($X198,$A$2:$H$595,5,0),"")),(IFERROR(IFERROR(VLOOKUP($X198,$A$2:$H$595,5,0),"")*$T198,"")))</f>
        <v>3.78</v>
      </c>
      <c r="AA198" s="148">
        <f>IF($T198="",(IFERROR(VLOOKUP($X198,$A$2:$H$595,6,0),"")),(IFERROR(IFERROR(VLOOKUP($X198,$A$2:$H$595,6,0),"")*$T198,"")))</f>
        <v>15.76</v>
      </c>
      <c r="AB198" s="46">
        <f>IF($T198="",(IFERROR(VLOOKUP($X198,$A$2:$H$595,7,0),"")),(IFERROR(IFERROR(VLOOKUP($X198,$A$2:$H$595,7,0),"")*$T198,"")))</f>
        <v>1.46</v>
      </c>
      <c r="AC198">
        <f>IFERROR(VLOOKUP($AH198,$A$2:$H$595,4,0),"")</f>
        <v>33</v>
      </c>
      <c r="AD198" s="80">
        <f t="shared" si="61"/>
        <v>2</v>
      </c>
      <c r="AE198" s="119">
        <f t="shared" si="16"/>
        <v>200</v>
      </c>
      <c r="AF198" s="80" t="s">
        <v>99</v>
      </c>
      <c r="AG198" s="81">
        <v>2</v>
      </c>
      <c r="AH198" s="81" t="s">
        <v>91</v>
      </c>
      <c r="AI198" s="32">
        <f>IF($AD198="",(IFERROR(VLOOKUP($AH198,$A$2:$H$595,4,0),"")),(IFERROR(IFERROR(VLOOKUP($AH198,$A$2:$H$595,4,0),"")*$AD198,"")))</f>
        <v>66</v>
      </c>
      <c r="AJ198" s="155">
        <f>IF($AD198="",(IFERROR(VLOOKUP($AH198,$A$2:$H$595,5,0),"")),(IFERROR(IFERROR(VLOOKUP($AH198,$A$2:$H$595,5,0),"")*$AD198,"")))</f>
        <v>0</v>
      </c>
      <c r="AK198" s="148">
        <f>IF($AD198="",(IFERROR(VLOOKUP($AH198,$A$2:$H$595,6,0),"")),(IFERROR(IFERROR(VLOOKUP($AH198,$A$2:$H$595,6,0),"")*$AD198,"")))</f>
        <v>16</v>
      </c>
      <c r="AL198" s="46">
        <f>IF($AD198="",(IFERROR(VLOOKUP($AH198,$A$2:$H$595,7,0),"")),(IFERROR(IFERROR(VLOOKUP($AH198,$A$2:$H$595,7,0),"")*$AD198,"")))</f>
        <v>0</v>
      </c>
    </row>
    <row r="199" spans="3:39" ht="15" thickBot="1" x14ac:dyDescent="0.35">
      <c r="C199">
        <v>65</v>
      </c>
      <c r="D199">
        <f t="shared" si="64"/>
        <v>104</v>
      </c>
      <c r="E199">
        <f t="shared" si="65"/>
        <v>130</v>
      </c>
      <c r="F199">
        <f t="shared" si="66"/>
        <v>143</v>
      </c>
      <c r="G199">
        <f t="shared" si="62"/>
        <v>2156</v>
      </c>
      <c r="H199">
        <f t="shared" si="63"/>
        <v>1724.8000000000002</v>
      </c>
      <c r="J199" s="80"/>
      <c r="K199" s="119"/>
      <c r="L199" s="80"/>
      <c r="M199" s="189"/>
      <c r="N199" s="189"/>
      <c r="O199" s="207" t="str">
        <f>IF($J199="",(IFERROR(VLOOKUP($N199,$A$2:$H$595,4,0),"")),(IFERROR(IFERROR(VLOOKUP($N199,$A$2:$H$595,4,0),"")*$J199,"")))</f>
        <v/>
      </c>
      <c r="P199" s="216" t="str">
        <f>IF($J199="",(IFERROR(VLOOKUP($N199,$A$2:$H$595,5,0),"")),(IFERROR(IFERROR(VLOOKUP($N199,$A$2:$H$595,5,0),"")*$J199,"")))</f>
        <v/>
      </c>
      <c r="Q199" s="226" t="str">
        <f>IF($J199="",(IFERROR(VLOOKUP($N199,$A$2:$H$595,6,0),"")),(IFERROR(IFERROR(VLOOKUP($N199,$A$2:$H$595,6,0),"")*$J199,"")))</f>
        <v/>
      </c>
      <c r="R199" s="232" t="str">
        <f>IF($J199="",(IFERROR(VLOOKUP($N199,$A$2:$H$595,7,0),"")),(IFERROR(IFERROR(VLOOKUP($N199,$A$2:$H$595,7,0),"")*$J199,"")))</f>
        <v/>
      </c>
      <c r="T199" s="80" t="str">
        <f t="shared" si="60"/>
        <v/>
      </c>
      <c r="U199" s="119"/>
      <c r="V199" s="80"/>
      <c r="W199" s="189"/>
      <c r="X199" s="189"/>
      <c r="Y199" s="161"/>
      <c r="Z199" s="162"/>
      <c r="AA199" s="163"/>
      <c r="AB199" s="164"/>
      <c r="AC199" t="str">
        <f>IFERROR(VLOOKUP($AH199,$A$2:$H$595,4,0),"")</f>
        <v/>
      </c>
      <c r="AD199" s="80" t="str">
        <f t="shared" si="61"/>
        <v/>
      </c>
      <c r="AE199" s="119"/>
      <c r="AF199" s="80"/>
      <c r="AG199" s="189"/>
      <c r="AH199" s="189"/>
      <c r="AI199" s="161"/>
      <c r="AJ199" s="162"/>
      <c r="AK199" s="163"/>
      <c r="AL199" s="164"/>
    </row>
    <row r="200" spans="3:39" ht="15.6" thickTop="1" thickBot="1" x14ac:dyDescent="0.35">
      <c r="C200">
        <v>70</v>
      </c>
      <c r="D200">
        <f t="shared" si="64"/>
        <v>112</v>
      </c>
      <c r="E200">
        <f t="shared" si="65"/>
        <v>140</v>
      </c>
      <c r="F200">
        <f t="shared" si="66"/>
        <v>154</v>
      </c>
      <c r="G200">
        <f t="shared" si="62"/>
        <v>2310</v>
      </c>
      <c r="H200">
        <f t="shared" si="63"/>
        <v>1848</v>
      </c>
      <c r="J200" s="80"/>
      <c r="K200" s="119"/>
      <c r="L200" s="188"/>
      <c r="M200" s="195" t="s">
        <v>107</v>
      </c>
      <c r="N200" s="196"/>
      <c r="O200" s="210">
        <f>SUM(O195:O199)</f>
        <v>493.5</v>
      </c>
      <c r="P200" s="219">
        <f t="shared" ref="P200" si="67">SUM(P195:P199)</f>
        <v>20.700000000000003</v>
      </c>
      <c r="Q200" s="228">
        <f t="shared" ref="Q200" si="68">SUM(Q195:Q199)</f>
        <v>49.6</v>
      </c>
      <c r="R200" s="234">
        <f t="shared" ref="R200" si="69">SUM(R195:R199)</f>
        <v>23.1</v>
      </c>
      <c r="S200" s="3">
        <v>1099</v>
      </c>
      <c r="T200" s="80"/>
      <c r="U200" s="119"/>
      <c r="V200" s="80"/>
      <c r="W200" s="195" t="s">
        <v>107</v>
      </c>
      <c r="X200" s="196"/>
      <c r="Y200" s="175">
        <f>SUM(Y195:Y199)</f>
        <v>501.7</v>
      </c>
      <c r="Z200" s="169">
        <f t="shared" ref="Z200" si="70">SUM(Z195:Z199)</f>
        <v>26.520000000000003</v>
      </c>
      <c r="AA200" s="170">
        <f t="shared" ref="AA200" si="71">SUM(AA195:AA199)</f>
        <v>47.220000000000006</v>
      </c>
      <c r="AB200" s="171">
        <f t="shared" ref="AB200" si="72">SUM(AB195:AB199)</f>
        <v>23.78</v>
      </c>
      <c r="AC200" s="3">
        <v>1225</v>
      </c>
      <c r="AD200" s="80"/>
      <c r="AE200" s="119"/>
      <c r="AF200" s="80"/>
      <c r="AG200" s="195" t="s">
        <v>107</v>
      </c>
      <c r="AH200" s="196"/>
      <c r="AI200" s="175">
        <f>SUM(AI195:AI199)</f>
        <v>478.4</v>
      </c>
      <c r="AJ200" s="169">
        <f t="shared" ref="AJ200" si="73">SUM(AJ195:AJ199)</f>
        <v>29.5</v>
      </c>
      <c r="AK200" s="170">
        <f t="shared" ref="AK200" si="74">SUM(AK195:AK199)</f>
        <v>42.4</v>
      </c>
      <c r="AL200" s="171">
        <f t="shared" ref="AL200" si="75">SUM(AL195:AL199)</f>
        <v>19.149999999999999</v>
      </c>
      <c r="AM200" s="3"/>
    </row>
    <row r="201" spans="3:39" ht="15.6" thickTop="1" thickBot="1" x14ac:dyDescent="0.35">
      <c r="C201">
        <v>75</v>
      </c>
      <c r="D201">
        <f t="shared" si="64"/>
        <v>120</v>
      </c>
      <c r="E201">
        <f t="shared" si="65"/>
        <v>150</v>
      </c>
      <c r="F201">
        <f t="shared" si="66"/>
        <v>165</v>
      </c>
      <c r="G201">
        <f t="shared" si="62"/>
        <v>2464</v>
      </c>
      <c r="H201">
        <f t="shared" si="63"/>
        <v>1971.2</v>
      </c>
      <c r="J201" s="80"/>
      <c r="K201" s="119"/>
      <c r="L201" s="80"/>
      <c r="M201" s="190"/>
      <c r="N201" s="190"/>
      <c r="O201" s="211"/>
      <c r="P201" s="220"/>
      <c r="Q201" s="229"/>
      <c r="R201" s="235"/>
      <c r="S201" s="3"/>
      <c r="T201" s="80"/>
      <c r="U201" s="119"/>
      <c r="V201" s="80"/>
      <c r="W201" s="190"/>
      <c r="X201" s="190"/>
      <c r="Y201" s="191"/>
      <c r="Z201" s="192"/>
      <c r="AA201" s="193"/>
      <c r="AB201" s="194"/>
      <c r="AC201" s="3"/>
      <c r="AD201" s="80"/>
      <c r="AE201" s="119"/>
      <c r="AF201" s="80"/>
      <c r="AG201" s="190"/>
      <c r="AH201" s="190"/>
      <c r="AI201" s="191"/>
      <c r="AJ201" s="192"/>
      <c r="AK201" s="193"/>
      <c r="AL201" s="194"/>
    </row>
    <row r="202" spans="3:39" ht="15" thickBot="1" x14ac:dyDescent="0.35">
      <c r="C202">
        <v>80</v>
      </c>
      <c r="D202">
        <f t="shared" si="64"/>
        <v>128</v>
      </c>
      <c r="E202">
        <f t="shared" si="65"/>
        <v>160</v>
      </c>
      <c r="F202">
        <f t="shared" si="66"/>
        <v>176</v>
      </c>
      <c r="G202">
        <f t="shared" si="62"/>
        <v>2618.0000000000005</v>
      </c>
      <c r="H202">
        <f t="shared" si="63"/>
        <v>2094.4000000000005</v>
      </c>
      <c r="J202" s="55"/>
      <c r="K202" s="128"/>
      <c r="L202" s="55"/>
      <c r="M202" s="63" t="s">
        <v>106</v>
      </c>
      <c r="N202" s="63"/>
      <c r="O202" s="212">
        <f>SUM(O158:O162,O166:O170,O172:O180,O185:O189,O194:O199)</f>
        <v>1992.7</v>
      </c>
      <c r="P202" s="221">
        <f>SUM(P158:P162,P166:P170,P172:P180,P185:P189,P194:P199)</f>
        <v>156.91999999999999</v>
      </c>
      <c r="Q202" s="223">
        <f>SUM(Q158:Q162,Q166:Q170,Q172:Q180,Q185:Q189,Q194:Q199)</f>
        <v>180.18</v>
      </c>
      <c r="R202" s="158">
        <f>SUM(R158:R162,R166:R170,R172:R180,R185:R189,R194:R199)</f>
        <v>70.559999999999988</v>
      </c>
      <c r="S202" s="18">
        <v>4820.1000000000004</v>
      </c>
      <c r="T202" s="72"/>
      <c r="U202" s="120"/>
      <c r="V202" s="72"/>
      <c r="W202" s="63" t="s">
        <v>106</v>
      </c>
      <c r="X202" s="63"/>
      <c r="Y202" s="20">
        <f>SUM(Y158:Y162,Y166:Y170,Y172:Y180,Y185:Y189,Y194:Y199)</f>
        <v>2019.915</v>
      </c>
      <c r="Z202" s="156">
        <f>SUM(Z158:Z162,Z166:Z170,Z172:Z180,Z185:Z189,Z194:Z199)</f>
        <v>147.61321782178214</v>
      </c>
      <c r="AA202" s="153">
        <f>SUM(AA158:AA162,AA166:AA170,AA172:AA180,AA185:AA189,AA194:AA199)</f>
        <v>191.09465346534654</v>
      </c>
      <c r="AB202" s="22">
        <f>SUM(AB158:AB162,AB166:AB170,AB172:AB180,AB185:AB189,AB194:AB199)</f>
        <v>70.502509900990091</v>
      </c>
      <c r="AC202" s="18">
        <v>4248</v>
      </c>
      <c r="AD202" s="72">
        <v>18.488855525059961</v>
      </c>
      <c r="AE202" s="120">
        <f t="shared" si="16"/>
        <v>1848.8855525059962</v>
      </c>
      <c r="AF202" s="72" t="s">
        <v>99</v>
      </c>
      <c r="AG202" s="63" t="s">
        <v>106</v>
      </c>
      <c r="AH202" s="63"/>
      <c r="AI202" s="20">
        <f>SUM(AI158:AI162,AI166:AI170,AI172:AI180,AI185:AI189,AI194:AI199)</f>
        <v>2008.6999999999998</v>
      </c>
      <c r="AJ202" s="21">
        <f>SUM(AJ158:AJ162,AJ166:AJ170,AJ172:AJ180,AJ185:AJ189,AJ194:AJ199)</f>
        <v>153.66</v>
      </c>
      <c r="AK202" s="163">
        <f>SUM(AK158:AK162,AK166:AK170,AK172:AK180,AK185:AK189,AK194:AK199)</f>
        <v>155.26399999999998</v>
      </c>
      <c r="AL202" s="22">
        <f>SUM(AL158:AL162,AL166:AL170,AL172:AL180,AL185:AL189,AL194:AL199)</f>
        <v>79.628</v>
      </c>
    </row>
    <row r="203" spans="3:39" x14ac:dyDescent="0.3">
      <c r="C203">
        <v>85</v>
      </c>
      <c r="D203">
        <f t="shared" si="64"/>
        <v>136</v>
      </c>
      <c r="E203">
        <f t="shared" si="65"/>
        <v>170</v>
      </c>
      <c r="F203">
        <f t="shared" si="66"/>
        <v>187.00000000000003</v>
      </c>
      <c r="G203">
        <f t="shared" si="62"/>
        <v>2772.0000000000005</v>
      </c>
      <c r="H203">
        <f t="shared" si="63"/>
        <v>2217.6000000000004</v>
      </c>
      <c r="J203" s="56"/>
      <c r="K203" s="121"/>
      <c r="L203" s="56"/>
      <c r="M203" s="7"/>
      <c r="N203" s="7"/>
      <c r="O203" s="37"/>
      <c r="P203" s="37"/>
      <c r="Q203" s="37"/>
      <c r="R203" s="37"/>
      <c r="T203" s="56"/>
      <c r="U203" s="121"/>
      <c r="V203" s="56"/>
      <c r="W203" s="7"/>
      <c r="X203" s="7"/>
      <c r="Y203" s="37"/>
      <c r="Z203" s="37"/>
      <c r="AA203" s="37"/>
      <c r="AB203" s="37"/>
      <c r="AD203" s="56"/>
      <c r="AE203" s="121"/>
      <c r="AF203" s="56"/>
      <c r="AG203" s="7"/>
      <c r="AH203" s="7"/>
      <c r="AI203" s="37"/>
      <c r="AJ203" s="37"/>
      <c r="AK203" s="37"/>
      <c r="AL203" s="37"/>
    </row>
    <row r="204" spans="3:39" x14ac:dyDescent="0.3">
      <c r="C204">
        <v>90</v>
      </c>
      <c r="D204">
        <f t="shared" si="64"/>
        <v>144</v>
      </c>
      <c r="E204">
        <f t="shared" si="65"/>
        <v>180</v>
      </c>
      <c r="F204">
        <f t="shared" si="66"/>
        <v>198.00000000000003</v>
      </c>
      <c r="G204">
        <f t="shared" si="62"/>
        <v>2926.0000000000005</v>
      </c>
      <c r="H204">
        <f t="shared" si="63"/>
        <v>2340.8000000000006</v>
      </c>
      <c r="J204" s="56"/>
      <c r="K204" s="121"/>
      <c r="L204" s="56"/>
      <c r="M204" s="7"/>
      <c r="N204" s="7"/>
      <c r="O204" s="37"/>
      <c r="P204" s="37"/>
      <c r="Q204" s="37"/>
      <c r="R204" s="37"/>
      <c r="T204" s="56"/>
      <c r="U204" s="121"/>
      <c r="V204" s="56"/>
      <c r="W204" s="7"/>
      <c r="X204" s="7"/>
      <c r="Y204" s="37"/>
      <c r="Z204" s="37"/>
      <c r="AA204" s="37"/>
      <c r="AB204" s="37"/>
      <c r="AD204" s="56"/>
      <c r="AE204" s="121"/>
      <c r="AF204" s="56"/>
      <c r="AG204" s="7"/>
      <c r="AH204" s="7"/>
      <c r="AI204" s="37"/>
      <c r="AJ204" s="37"/>
      <c r="AK204" s="37"/>
      <c r="AL204" s="37"/>
    </row>
    <row r="205" spans="3:39" ht="15" thickBot="1" x14ac:dyDescent="0.35">
      <c r="C205">
        <v>95</v>
      </c>
      <c r="D205">
        <f t="shared" si="64"/>
        <v>152</v>
      </c>
      <c r="E205">
        <f t="shared" si="65"/>
        <v>190</v>
      </c>
      <c r="F205">
        <f t="shared" si="66"/>
        <v>209.00000000000003</v>
      </c>
      <c r="G205">
        <f t="shared" si="62"/>
        <v>3080.0000000000005</v>
      </c>
      <c r="H205">
        <f t="shared" si="63"/>
        <v>2464.0000000000005</v>
      </c>
      <c r="J205" s="56" t="s">
        <v>69</v>
      </c>
      <c r="K205" s="121"/>
      <c r="L205" s="56"/>
      <c r="M205" s="7" t="str">
        <f>IFERROR(VLOOKUP(#REF!,$A$2:$H$12,6,0),"")</f>
        <v/>
      </c>
      <c r="N205" s="7" t="s">
        <v>70</v>
      </c>
      <c r="O205" s="38" t="s">
        <v>0</v>
      </c>
      <c r="P205" s="38" t="s">
        <v>1</v>
      </c>
      <c r="Q205" s="38" t="s">
        <v>2</v>
      </c>
      <c r="R205" s="38" t="s">
        <v>3</v>
      </c>
      <c r="S205" s="7" t="s">
        <v>71</v>
      </c>
      <c r="T205" s="56" t="s">
        <v>69</v>
      </c>
      <c r="U205" s="121"/>
      <c r="V205" s="56"/>
      <c r="W205" s="7" t="str">
        <f>IFERROR(VLOOKUP(#REF!,$A$2:$H$12,6,0),"")</f>
        <v/>
      </c>
      <c r="X205" s="7" t="s">
        <v>70</v>
      </c>
      <c r="Y205" s="38" t="s">
        <v>0</v>
      </c>
      <c r="Z205" s="38" t="s">
        <v>1</v>
      </c>
      <c r="AA205" s="38" t="s">
        <v>2</v>
      </c>
      <c r="AB205" s="38" t="s">
        <v>3</v>
      </c>
      <c r="AC205" s="7" t="s">
        <v>72</v>
      </c>
      <c r="AD205" s="56" t="s">
        <v>69</v>
      </c>
      <c r="AE205" s="121"/>
      <c r="AF205" s="56"/>
      <c r="AG205" s="7" t="str">
        <f>IFERROR(VLOOKUP(#REF!,$A$2:$H$12,6,0),"")</f>
        <v/>
      </c>
      <c r="AH205" s="7" t="s">
        <v>70</v>
      </c>
      <c r="AI205" s="38" t="s">
        <v>0</v>
      </c>
      <c r="AJ205" s="38" t="s">
        <v>1</v>
      </c>
      <c r="AK205" s="38" t="s">
        <v>2</v>
      </c>
      <c r="AL205" s="38" t="s">
        <v>3</v>
      </c>
    </row>
    <row r="206" spans="3:39" ht="15" thickTop="1" x14ac:dyDescent="0.3">
      <c r="C206">
        <v>100</v>
      </c>
      <c r="D206">
        <f t="shared" si="64"/>
        <v>160</v>
      </c>
      <c r="E206">
        <f t="shared" si="65"/>
        <v>200</v>
      </c>
      <c r="F206">
        <f t="shared" si="66"/>
        <v>220.00000000000003</v>
      </c>
      <c r="G206">
        <f t="shared" si="62"/>
        <v>3234.0000000000005</v>
      </c>
      <c r="H206">
        <f t="shared" si="63"/>
        <v>2587.2000000000007</v>
      </c>
      <c r="J206" s="48">
        <v>2</v>
      </c>
      <c r="K206" s="108">
        <v>2</v>
      </c>
      <c r="L206" s="48" t="s">
        <v>100</v>
      </c>
      <c r="M206" s="66"/>
      <c r="N206" s="66" t="s">
        <v>5</v>
      </c>
      <c r="O206" s="244">
        <f>IF($J206="",(IFERROR(VLOOKUP($N206,$A$2:$H$595,4,0),"")),(IFERROR(IFERROR(VLOOKUP($N206,$A$2:$H$595,4,0),"")*$J206,"")))</f>
        <v>160</v>
      </c>
      <c r="P206" s="236">
        <f>IF($J206="",(IFERROR(VLOOKUP($N206,$A$2:$H$595,5,0),"")),(IFERROR(IFERROR(VLOOKUP($N206,$A$2:$H$595,5,0),"")*$J206,"")))</f>
        <v>12</v>
      </c>
      <c r="Q206" s="251">
        <f>IF($J206="",(IFERROR(VLOOKUP($N206,$A$2:$H$595,6,0),"")),(IFERROR(IFERROR(VLOOKUP($N206,$A$2:$H$595,6,0),"")*$J206,"")))</f>
        <v>0</v>
      </c>
      <c r="R206" s="259">
        <f>IF($J206="",(IFERROR(VLOOKUP($N206,$A$2:$H$595,7,0),"")),(IFERROR(IFERROR(VLOOKUP($N206,$A$2:$H$595,7,0),"")*$J206,"")))</f>
        <v>10</v>
      </c>
      <c r="S206">
        <f>IFERROR(VLOOKUP($X206,$A$2:$H$595,4,0),"")</f>
        <v>237.10000000000002</v>
      </c>
      <c r="T206" s="48">
        <f t="shared" ref="T206:T210" si="76">IFERROR(IF(W206="",O206/S206,W206),"")</f>
        <v>0.65</v>
      </c>
      <c r="U206" s="108">
        <f t="shared" si="15"/>
        <v>65</v>
      </c>
      <c r="V206" s="48" t="s">
        <v>99</v>
      </c>
      <c r="W206" s="66">
        <v>0.65</v>
      </c>
      <c r="X206" s="66" t="s">
        <v>6</v>
      </c>
      <c r="Y206" s="26">
        <f>IF($T206="",(IFERROR(VLOOKUP($X206,$A$2:$H$595,4,0),"")),(IFERROR(IFERROR(VLOOKUP($X206,$A$2:$H$595,4,0),"")*$T206,"")))</f>
        <v>154.11500000000001</v>
      </c>
      <c r="Z206" s="27">
        <f>IF($T206="",(IFERROR(VLOOKUP($X206,$A$2:$H$595,5,0),"")),(IFERROR(IFERROR(VLOOKUP($X206,$A$2:$H$595,5,0),"")*$T206,"")))</f>
        <v>12.545000000000002</v>
      </c>
      <c r="AA206" s="151">
        <f>IF($T206="",(IFERROR(VLOOKUP($X206,$A$2:$H$595,6,0),"")),(IFERROR(IFERROR(VLOOKUP($X206,$A$2:$H$595,6,0),"")*$T206,"")))</f>
        <v>0.39</v>
      </c>
      <c r="AB206" s="28">
        <f>IF($T206="",(IFERROR(VLOOKUP($X206,$A$2:$H$595,7,0),"")),(IFERROR(IFERROR(VLOOKUP($X206,$A$2:$H$595,7,0),"")*$T206,"")))</f>
        <v>11.375</v>
      </c>
      <c r="AC206">
        <f>IFERROR(VLOOKUP($AH206,$A$2:$H$595,4,0),"")</f>
        <v>80</v>
      </c>
      <c r="AD206" s="48">
        <f t="shared" ref="AD206:AD210" si="77">IFERROR(IF(AG206="",Y206/AC206,AG206),"")</f>
        <v>2</v>
      </c>
      <c r="AE206" s="108">
        <f t="shared" si="16"/>
        <v>200</v>
      </c>
      <c r="AF206" s="48" t="s">
        <v>99</v>
      </c>
      <c r="AG206" s="66">
        <v>2</v>
      </c>
      <c r="AH206" s="66" t="s">
        <v>73</v>
      </c>
      <c r="AI206" s="26">
        <f>IF($AD206="",(IFERROR(VLOOKUP($AH206,$A$2:$H$595,4,0),"")),(IFERROR(IFERROR(VLOOKUP($AH206,$A$2:$H$595,4,0),"")*$AD206,"")))</f>
        <v>160</v>
      </c>
      <c r="AJ206" s="27">
        <f>IF($AD206="",(IFERROR(VLOOKUP($AH206,$A$2:$H$595,5,0),"")),(IFERROR(IFERROR(VLOOKUP($AH206,$A$2:$H$595,5,0),"")*$AD206,"")))</f>
        <v>22</v>
      </c>
      <c r="AK206" s="151">
        <f>IF($AD206="",(IFERROR(VLOOKUP($AH206,$A$2:$H$595,6,0),"")),(IFERROR(IFERROR(VLOOKUP($AH206,$A$2:$H$595,6,0),"")*$AD206,"")))</f>
        <v>6</v>
      </c>
      <c r="AL206" s="28">
        <f>IF($AD206="",(IFERROR(VLOOKUP($AH206,$A$2:$H$595,7,0),"")),(IFERROR(IFERROR(VLOOKUP($AH206,$A$2:$H$595,7,0),"")*$AD206,"")))</f>
        <v>4.5999999999999996</v>
      </c>
    </row>
    <row r="207" spans="3:39" x14ac:dyDescent="0.3">
      <c r="C207">
        <v>105</v>
      </c>
      <c r="D207">
        <f t="shared" si="64"/>
        <v>168</v>
      </c>
      <c r="E207">
        <f t="shared" si="65"/>
        <v>210</v>
      </c>
      <c r="F207">
        <f t="shared" si="66"/>
        <v>231.00000000000003</v>
      </c>
      <c r="G207">
        <f t="shared" si="62"/>
        <v>3388.0000000000005</v>
      </c>
      <c r="H207">
        <f t="shared" si="63"/>
        <v>2710.4000000000005</v>
      </c>
      <c r="J207" s="49">
        <v>1</v>
      </c>
      <c r="K207" s="109">
        <v>1</v>
      </c>
      <c r="L207" s="49" t="s">
        <v>101</v>
      </c>
      <c r="M207" s="60"/>
      <c r="N207" s="60" t="s">
        <v>7</v>
      </c>
      <c r="O207" s="245">
        <f>IF($J207="",(IFERROR(VLOOKUP($N207,$A$2:$H$595,4,0),"")),(IFERROR(IFERROR(VLOOKUP($N207,$A$2:$H$595,4,0),"")*$J207,"")))</f>
        <v>141</v>
      </c>
      <c r="P207" s="237">
        <f>IF($J207="",(IFERROR(VLOOKUP($N207,$A$2:$H$595,5,0),"")),(IFERROR(IFERROR(VLOOKUP($N207,$A$2:$H$595,5,0),"")*$J207,"")))</f>
        <v>5.4</v>
      </c>
      <c r="Q207" s="252">
        <f>IF($J207="",(IFERROR(VLOOKUP($N207,$A$2:$H$595,6,0),"")),(IFERROR(IFERROR(VLOOKUP($N207,$A$2:$H$595,6,0),"")*$J207,"")))</f>
        <v>27.2</v>
      </c>
      <c r="R207" s="260">
        <f>IF($J207="",(IFERROR(VLOOKUP($N207,$A$2:$H$595,7,0),"")),(IFERROR(IFERROR(VLOOKUP($N207,$A$2:$H$595,7,0),"")*$J207,"")))</f>
        <v>1.7</v>
      </c>
      <c r="S207">
        <f>IFERROR(VLOOKUP($X207,$A$2:$H$595,4,0),"")</f>
        <v>202</v>
      </c>
      <c r="T207" s="49">
        <f t="shared" si="76"/>
        <v>0.69801980198019797</v>
      </c>
      <c r="U207" s="109">
        <f t="shared" si="15"/>
        <v>69.801980198019791</v>
      </c>
      <c r="V207" s="49" t="s">
        <v>99</v>
      </c>
      <c r="W207" s="60"/>
      <c r="X207" s="60" t="s">
        <v>145</v>
      </c>
      <c r="Y207" s="29">
        <f>IF($T207="",(IFERROR(VLOOKUP($X207,$A$2:$H$595,4,0),"")),(IFERROR(IFERROR(VLOOKUP($X207,$A$2:$H$595,4,0),"")*$T207,"")))</f>
        <v>141</v>
      </c>
      <c r="Z207" s="30">
        <f>IF($T207="",(IFERROR(VLOOKUP($X207,$A$2:$H$595,5,0),"")),(IFERROR(IFERROR(VLOOKUP($X207,$A$2:$H$595,5,0),"")*$T207,"")))</f>
        <v>7.6782178217821775</v>
      </c>
      <c r="AA207" s="152">
        <f>IF($T207="",(IFERROR(VLOOKUP($X207,$A$2:$H$595,6,0),"")),(IFERROR(IFERROR(VLOOKUP($X207,$A$2:$H$595,6,0),"")*$T207,"")))</f>
        <v>23.034653465346533</v>
      </c>
      <c r="AB207" s="31">
        <f>IF($T207="",(IFERROR(VLOOKUP($X207,$A$2:$H$595,7,0),"")),(IFERROR(IFERROR(VLOOKUP($X207,$A$2:$H$595,7,0),"")*$T207,"")))</f>
        <v>0.34900990099009899</v>
      </c>
      <c r="AC207">
        <f>IFERROR(VLOOKUP($AH207,$A$2:$H$595,4,0),"")</f>
        <v>100</v>
      </c>
      <c r="AD207" s="49">
        <f t="shared" si="77"/>
        <v>1.4</v>
      </c>
      <c r="AE207" s="109">
        <f t="shared" si="16"/>
        <v>140</v>
      </c>
      <c r="AF207" s="49" t="s">
        <v>99</v>
      </c>
      <c r="AG207" s="60">
        <v>1.4</v>
      </c>
      <c r="AH207" s="60" t="s">
        <v>29</v>
      </c>
      <c r="AI207" s="29">
        <f>IF($AD207="",(IFERROR(VLOOKUP($AH207,$A$2:$H$595,4,0),"")),(IFERROR(IFERROR(VLOOKUP($AH207,$A$2:$H$595,4,0),"")*$AD207,"")))</f>
        <v>140</v>
      </c>
      <c r="AJ207" s="30">
        <f>IF($AD207="",(IFERROR(VLOOKUP($AH207,$A$2:$H$595,5,0),"")),(IFERROR(IFERROR(VLOOKUP($AH207,$A$2:$H$595,5,0),"")*$AD207,"")))</f>
        <v>0</v>
      </c>
      <c r="AK207" s="152">
        <f>IF($AD207="",(IFERROR(VLOOKUP($AH207,$A$2:$H$595,6,0),"")),(IFERROR(IFERROR(VLOOKUP($AH207,$A$2:$H$595,6,0),"")*$AD207,"")))</f>
        <v>32.199999999999996</v>
      </c>
      <c r="AL207" s="31">
        <f>IF($AD207="",(IFERROR(VLOOKUP($AH207,$A$2:$H$595,7,0),"")),(IFERROR(IFERROR(VLOOKUP($AH207,$A$2:$H$595,7,0),"")*$AD207,"")))</f>
        <v>1.4</v>
      </c>
    </row>
    <row r="208" spans="3:39" x14ac:dyDescent="0.3">
      <c r="C208">
        <v>110</v>
      </c>
      <c r="D208">
        <f t="shared" si="64"/>
        <v>176</v>
      </c>
      <c r="E208">
        <f t="shared" si="65"/>
        <v>220</v>
      </c>
      <c r="F208">
        <f t="shared" si="66"/>
        <v>242.00000000000003</v>
      </c>
      <c r="G208">
        <f t="shared" si="62"/>
        <v>3542.0000000000005</v>
      </c>
      <c r="H208">
        <f t="shared" si="63"/>
        <v>2833.6000000000004</v>
      </c>
      <c r="J208" s="49">
        <v>0.5</v>
      </c>
      <c r="K208" s="109">
        <f t="shared" si="17"/>
        <v>50</v>
      </c>
      <c r="L208" s="49" t="s">
        <v>99</v>
      </c>
      <c r="M208" s="60"/>
      <c r="N208" s="60" t="s">
        <v>43</v>
      </c>
      <c r="O208" s="245">
        <f>IF($J208="",(IFERROR(VLOOKUP($N208,$A$2:$H$595,4,0),"")),(IFERROR(IFERROR(VLOOKUP($N208,$A$2:$H$595,4,0),"")*$J208,"")))</f>
        <v>50</v>
      </c>
      <c r="P208" s="237">
        <f>IF($J208="",(IFERROR(VLOOKUP($N208,$A$2:$H$595,5,0),"")),(IFERROR(IFERROR(VLOOKUP($N208,$A$2:$H$595,5,0),"")*$J208,"")))</f>
        <v>9.5</v>
      </c>
      <c r="Q208" s="252">
        <f>IF($J208="",(IFERROR(VLOOKUP($N208,$A$2:$H$595,6,0),"")),(IFERROR(IFERROR(VLOOKUP($N208,$A$2:$H$595,6,0),"")*$J208,"")))</f>
        <v>0.5</v>
      </c>
      <c r="R208" s="260">
        <f>IF($J208="",(IFERROR(VLOOKUP($N208,$A$2:$H$595,7,0),"")),(IFERROR(IFERROR(VLOOKUP($N208,$A$2:$H$595,7,0),"")*$J208,"")))</f>
        <v>1</v>
      </c>
      <c r="S208">
        <f>IFERROR(VLOOKUP($X208,$A$2:$H$595,4,0),"")</f>
        <v>278</v>
      </c>
      <c r="T208" s="49">
        <f t="shared" si="76"/>
        <v>0.2</v>
      </c>
      <c r="U208" s="109">
        <f t="shared" si="15"/>
        <v>20</v>
      </c>
      <c r="V208" s="49" t="s">
        <v>99</v>
      </c>
      <c r="W208" s="60">
        <v>0.2</v>
      </c>
      <c r="X208" s="60" t="s">
        <v>41</v>
      </c>
      <c r="Y208" s="29">
        <f>IF($T208="",(IFERROR(VLOOKUP($X208,$A$2:$H$595,4,0),"")),(IFERROR(IFERROR(VLOOKUP($X208,$A$2:$H$595,4,0),"")*$T208,"")))</f>
        <v>55.6</v>
      </c>
      <c r="Z208" s="30">
        <f>IF($T208="",(IFERROR(VLOOKUP($X208,$A$2:$H$595,5,0),"")),(IFERROR(IFERROR(VLOOKUP($X208,$A$2:$H$595,5,0),"")*$T208,"")))</f>
        <v>5.4</v>
      </c>
      <c r="AA208" s="152">
        <f>IF($T208="",(IFERROR(VLOOKUP($X208,$A$2:$H$595,6,0),"")),(IFERROR(IFERROR(VLOOKUP($X208,$A$2:$H$595,6,0),"")*$T208,"")))</f>
        <v>0.4</v>
      </c>
      <c r="AB208" s="31">
        <f>IF($T208="",(IFERROR(VLOOKUP($X208,$A$2:$H$595,7,0),"")),(IFERROR(IFERROR(VLOOKUP($X208,$A$2:$H$595,7,0),"")*$T208,"")))</f>
        <v>3.2</v>
      </c>
      <c r="AC208">
        <f>IFERROR(VLOOKUP($AH208,$A$2:$H$595,4,0),"")</f>
        <v>600</v>
      </c>
      <c r="AD208" s="49">
        <f t="shared" si="77"/>
        <v>0.15</v>
      </c>
      <c r="AE208" s="109">
        <f t="shared" si="16"/>
        <v>15</v>
      </c>
      <c r="AF208" s="49" t="s">
        <v>99</v>
      </c>
      <c r="AG208" s="60">
        <v>0.15</v>
      </c>
      <c r="AH208" s="60" t="s">
        <v>14</v>
      </c>
      <c r="AI208" s="29">
        <f>IF($AD208="",(IFERROR(VLOOKUP($AH208,$A$2:$H$595,4,0),"")),(IFERROR(IFERROR(VLOOKUP($AH208,$A$2:$H$595,4,0),"")*$AD208,"")))</f>
        <v>90</v>
      </c>
      <c r="AJ208" s="30">
        <f>IF($AD208="",(IFERROR(VLOOKUP($AH208,$A$2:$H$595,5,0),"")),(IFERROR(IFERROR(VLOOKUP($AH208,$A$2:$H$595,5,0),"")*$AD208,"")))</f>
        <v>3.5999999999999996</v>
      </c>
      <c r="AK208" s="152">
        <f>IF($AD208="",(IFERROR(VLOOKUP($AH208,$A$2:$H$595,6,0),"")),(IFERROR(IFERROR(VLOOKUP($AH208,$A$2:$H$595,6,0),"")*$AD208,"")))</f>
        <v>1.7999999999999998</v>
      </c>
      <c r="AL208" s="31">
        <f>IF($AD208="",(IFERROR(VLOOKUP($AH208,$A$2:$H$595,7,0),"")),(IFERROR(IFERROR(VLOOKUP($AH208,$A$2:$H$595,7,0),"")*$AD208,"")))</f>
        <v>7.1999999999999993</v>
      </c>
      <c r="AM208" s="3"/>
    </row>
    <row r="209" spans="3:39" x14ac:dyDescent="0.3">
      <c r="C209">
        <v>115</v>
      </c>
      <c r="D209">
        <f t="shared" si="64"/>
        <v>184</v>
      </c>
      <c r="E209">
        <f t="shared" si="65"/>
        <v>230</v>
      </c>
      <c r="F209">
        <f t="shared" si="66"/>
        <v>253.00000000000003</v>
      </c>
      <c r="G209">
        <f t="shared" si="62"/>
        <v>3696</v>
      </c>
      <c r="H209">
        <f t="shared" si="63"/>
        <v>2956.8</v>
      </c>
      <c r="J209" s="49">
        <v>0.05</v>
      </c>
      <c r="K209" s="109">
        <f t="shared" si="17"/>
        <v>5</v>
      </c>
      <c r="L209" s="49" t="s">
        <v>99</v>
      </c>
      <c r="M209" s="60"/>
      <c r="N209" s="60" t="s">
        <v>15</v>
      </c>
      <c r="O209" s="245">
        <f>IF($J209="",(IFERROR(VLOOKUP($N209,$A$2:$H$595,4,0),"")),(IFERROR(IFERROR(VLOOKUP($N209,$A$2:$H$595,4,0),"")*$J209,"")))</f>
        <v>35.85</v>
      </c>
      <c r="P209" s="237">
        <f>IF($J209="",(IFERROR(VLOOKUP($N209,$A$2:$H$595,5,0),"")),(IFERROR(IFERROR(VLOOKUP($N209,$A$2:$H$595,5,0),"")*$J209,"")))</f>
        <v>0.05</v>
      </c>
      <c r="Q209" s="252">
        <f>IF($J209="",(IFERROR(VLOOKUP($N209,$A$2:$H$595,6,0),"")),(IFERROR(IFERROR(VLOOKUP($N209,$A$2:$H$595,6,0),"")*$J209,"")))</f>
        <v>0</v>
      </c>
      <c r="R209" s="260">
        <f>IF($J209="",(IFERROR(VLOOKUP($N209,$A$2:$H$595,7,0),"")),(IFERROR(IFERROR(VLOOKUP($N209,$A$2:$H$595,7,0),"")*$J209,"")))</f>
        <v>4.05</v>
      </c>
      <c r="S209">
        <f>IFERROR(VLOOKUP($X209,$A$2:$H$595,4,0),"")</f>
        <v>156</v>
      </c>
      <c r="T209" s="49">
        <f t="shared" si="76"/>
        <v>0.25</v>
      </c>
      <c r="U209" s="109">
        <f t="shared" si="15"/>
        <v>25</v>
      </c>
      <c r="V209" s="49" t="s">
        <v>99</v>
      </c>
      <c r="W209" s="60">
        <v>0.25</v>
      </c>
      <c r="X209" s="60" t="s">
        <v>16</v>
      </c>
      <c r="Y209" s="29">
        <f>IF($T209="",(IFERROR(VLOOKUP($X209,$A$2:$H$595,4,0),"")),(IFERROR(IFERROR(VLOOKUP($X209,$A$2:$H$595,4,0),"")*$T209,"")))</f>
        <v>39</v>
      </c>
      <c r="Z209" s="30">
        <f>IF($T209="",(IFERROR(VLOOKUP($X209,$A$2:$H$595,5,0),"")),(IFERROR(IFERROR(VLOOKUP($X209,$A$2:$H$595,5,0),"")*$T209,"")))</f>
        <v>2.1</v>
      </c>
      <c r="AA209" s="152">
        <f>IF($T209="",(IFERROR(VLOOKUP($X209,$A$2:$H$595,6,0),"")),(IFERROR(IFERROR(VLOOKUP($X209,$A$2:$H$595,6,0),"")*$T209,"")))</f>
        <v>1.7</v>
      </c>
      <c r="AB209" s="31">
        <f>IF($T209="",(IFERROR(VLOOKUP($X209,$A$2:$H$595,7,0),"")),(IFERROR(IFERROR(VLOOKUP($X209,$A$2:$H$595,7,0),"")*$T209,"")))</f>
        <v>2.65</v>
      </c>
      <c r="AD209" s="49" t="str">
        <f t="shared" si="77"/>
        <v/>
      </c>
      <c r="AE209" s="109"/>
      <c r="AF209" s="49"/>
      <c r="AG209" s="60"/>
      <c r="AH209" s="60"/>
      <c r="AI209" s="29"/>
      <c r="AJ209" s="30"/>
      <c r="AK209" s="152"/>
      <c r="AL209" s="31"/>
    </row>
    <row r="210" spans="3:39" x14ac:dyDescent="0.3">
      <c r="C210">
        <v>120</v>
      </c>
      <c r="D210">
        <f t="shared" si="64"/>
        <v>192</v>
      </c>
      <c r="E210">
        <f t="shared" si="65"/>
        <v>240</v>
      </c>
      <c r="F210">
        <f t="shared" si="66"/>
        <v>264</v>
      </c>
      <c r="J210" s="49"/>
      <c r="K210" s="109"/>
      <c r="L210" s="49"/>
      <c r="M210" s="60"/>
      <c r="N210" s="60"/>
      <c r="O210" s="245" t="str">
        <f>IF($J210="",(IFERROR(VLOOKUP($N210,$A$2:$H$595,4,0),"")),(IFERROR(IFERROR(VLOOKUP($N210,$A$2:$H$595,4,0),"")*$J210,"")))</f>
        <v/>
      </c>
      <c r="P210" s="237" t="str">
        <f>IF($J210="",(IFERROR(VLOOKUP($N210,$A$2:$H$595,5,0),"")),(IFERROR(IFERROR(VLOOKUP($N210,$A$2:$H$595,5,0),"")*$J210,"")))</f>
        <v/>
      </c>
      <c r="Q210" s="252" t="str">
        <f>IF($J210="",(IFERROR(VLOOKUP($N210,$A$2:$H$595,6,0),"")),(IFERROR(IFERROR(VLOOKUP($N210,$A$2:$H$595,6,0),"")*$J210,"")))</f>
        <v/>
      </c>
      <c r="R210" s="260" t="str">
        <f>IF($J210="",(IFERROR(VLOOKUP($N210,$A$2:$H$595,7,0),"")),(IFERROR(IFERROR(VLOOKUP($N210,$A$2:$H$595,7,0),"")*$J210,"")))</f>
        <v/>
      </c>
      <c r="T210" s="49" t="str">
        <f t="shared" si="76"/>
        <v/>
      </c>
      <c r="U210" s="109"/>
      <c r="V210" s="49"/>
      <c r="W210" s="60"/>
      <c r="X210" s="60"/>
      <c r="Y210" s="29"/>
      <c r="Z210" s="30"/>
      <c r="AA210" s="152"/>
      <c r="AB210" s="31"/>
      <c r="AD210" s="49" t="str">
        <f t="shared" si="77"/>
        <v/>
      </c>
      <c r="AE210" s="109"/>
      <c r="AF210" s="49"/>
      <c r="AG210" s="60"/>
      <c r="AH210" s="60"/>
      <c r="AI210" s="29"/>
      <c r="AJ210" s="30"/>
      <c r="AK210" s="152"/>
      <c r="AL210" s="31"/>
    </row>
    <row r="211" spans="3:39" x14ac:dyDescent="0.3">
      <c r="J211" s="49"/>
      <c r="K211" s="109"/>
      <c r="L211" s="49"/>
      <c r="M211" s="60" t="s">
        <v>107</v>
      </c>
      <c r="N211" s="60"/>
      <c r="O211" s="206">
        <f>SUM(O206:O210)</f>
        <v>386.85</v>
      </c>
      <c r="P211" s="215">
        <f t="shared" ref="P211" si="78">SUM(P206:P210)</f>
        <v>26.95</v>
      </c>
      <c r="Q211" s="225">
        <f t="shared" ref="Q211" si="79">SUM(Q206:Q210)</f>
        <v>27.7</v>
      </c>
      <c r="R211" s="231">
        <f t="shared" ref="R211" si="80">SUM(R206:R210)</f>
        <v>16.75</v>
      </c>
      <c r="S211" s="3">
        <v>858.1</v>
      </c>
      <c r="T211" s="49"/>
      <c r="U211" s="109"/>
      <c r="V211" s="49"/>
      <c r="W211" s="60" t="s">
        <v>107</v>
      </c>
      <c r="X211" s="60"/>
      <c r="Y211" s="32">
        <f>SUM(Y206:Y210)</f>
        <v>389.71500000000003</v>
      </c>
      <c r="Z211" s="45">
        <f t="shared" ref="Z211" si="81">SUM(Z206:Z210)</f>
        <v>27.723217821782178</v>
      </c>
      <c r="AA211" s="148">
        <f t="shared" ref="AA211" si="82">SUM(AA206:AA210)</f>
        <v>25.524653465346532</v>
      </c>
      <c r="AB211" s="46">
        <f t="shared" ref="AB211" si="83">SUM(AB206:AB210)</f>
        <v>17.574009900990099</v>
      </c>
      <c r="AC211" s="3">
        <v>119</v>
      </c>
      <c r="AD211" s="49"/>
      <c r="AE211" s="109"/>
      <c r="AF211" s="49"/>
      <c r="AG211" s="60" t="s">
        <v>107</v>
      </c>
      <c r="AH211" s="60"/>
      <c r="AI211" s="32">
        <f>SUM(AI206:AI210)</f>
        <v>390</v>
      </c>
      <c r="AJ211" s="45">
        <f t="shared" ref="AJ211" si="84">SUM(AJ206:AJ210)</f>
        <v>25.6</v>
      </c>
      <c r="AK211" s="148">
        <f t="shared" ref="AK211" si="85">SUM(AK206:AK210)</f>
        <v>39.999999999999993</v>
      </c>
      <c r="AL211" s="46">
        <f t="shared" ref="AL211" si="86">SUM(AL206:AL210)</f>
        <v>13.2</v>
      </c>
    </row>
    <row r="212" spans="3:39" ht="15" thickBot="1" x14ac:dyDescent="0.35">
      <c r="J212" s="50"/>
      <c r="K212" s="110"/>
      <c r="L212" s="50"/>
      <c r="M212" s="61"/>
      <c r="N212" s="61"/>
      <c r="O212" s="266"/>
      <c r="P212" s="238"/>
      <c r="Q212" s="253"/>
      <c r="R212" s="261"/>
      <c r="S212" s="3"/>
      <c r="T212" s="50"/>
      <c r="U212" s="110"/>
      <c r="V212" s="50"/>
      <c r="W212" s="61"/>
      <c r="X212" s="61"/>
      <c r="Y212" s="33"/>
      <c r="Z212" s="34"/>
      <c r="AA212" s="149"/>
      <c r="AB212" s="35"/>
      <c r="AC212" s="3"/>
      <c r="AD212" s="50"/>
      <c r="AE212" s="110"/>
      <c r="AF212" s="50"/>
      <c r="AG212" s="61"/>
      <c r="AH212" s="61"/>
      <c r="AI212" s="33"/>
      <c r="AJ212" s="34"/>
      <c r="AK212" s="149"/>
      <c r="AL212" s="35"/>
    </row>
    <row r="213" spans="3:39" ht="15.6" thickTop="1" thickBot="1" x14ac:dyDescent="0.35">
      <c r="J213" s="51"/>
      <c r="K213" s="111"/>
      <c r="L213" s="51"/>
      <c r="M213" s="65"/>
      <c r="N213" s="65"/>
      <c r="O213" s="247" t="str">
        <f>IF($J213="",(IFERROR(VLOOKUP($N213,$A$2:$H$595,4,0),"")),(IFERROR(IFERROR(VLOOKUP($N213,$A$2:$H$595,4,0),"")*$J213,"")))</f>
        <v/>
      </c>
      <c r="P213" s="239" t="str">
        <f>IF($J213="",(IFERROR(VLOOKUP($N213,$A$2:$H$595,5,0),"")),(IFERROR(IFERROR(VLOOKUP($N213,$A$2:$H$595,5,0),"")*$J213,"")))</f>
        <v/>
      </c>
      <c r="Q213" s="254" t="str">
        <f>IF($J213="",(IFERROR(VLOOKUP($N213,$A$2:$H$595,6,0),"")),(IFERROR(IFERROR(VLOOKUP($N213,$A$2:$H$595,6,0),"")*$J213,"")))</f>
        <v/>
      </c>
      <c r="R213" s="157" t="str">
        <f>IF($J213="",(IFERROR(VLOOKUP($N213,$A$2:$H$595,7,0),"")),(IFERROR(IFERROR(VLOOKUP($N213,$A$2:$H$595,7,0),"")*$J213,"")))</f>
        <v/>
      </c>
      <c r="S213" t="str">
        <f>IFERROR(VLOOKUP($X213,$A$2:$H$595,4,0),"")</f>
        <v/>
      </c>
      <c r="T213" s="51" t="str">
        <f t="shared" ref="T213:T218" si="87">IFERROR(IF(W213="",O213/S213,W213),"")</f>
        <v/>
      </c>
      <c r="U213" s="111"/>
      <c r="V213" s="51"/>
      <c r="W213" s="65"/>
      <c r="X213" s="65"/>
      <c r="Y213" s="11" t="str">
        <f>IF($T213="",(IFERROR(VLOOKUP($X213,$A$2:$H$595,4,0),"")),(IFERROR(IFERROR(VLOOKUP($X213,$A$2:$H$595,4,0),"")*$T213,"")))</f>
        <v/>
      </c>
      <c r="Z213" s="12" t="str">
        <f>IF($T213="",(IFERROR(VLOOKUP($X213,$A$2:$H$595,5,0),"")),(IFERROR(IFERROR(VLOOKUP($X213,$A$2:$H$595,5,0),"")*$T213,"")))</f>
        <v/>
      </c>
      <c r="AA213" s="150" t="str">
        <f>IF($T213="",(IFERROR(VLOOKUP($X213,$A$2:$H$595,6,0),"")),(IFERROR(IFERROR(VLOOKUP($X213,$A$2:$H$595,6,0),"")*$T213,"")))</f>
        <v/>
      </c>
      <c r="AB213" s="13" t="str">
        <f>IF($T213="",(IFERROR(VLOOKUP($X213,$A$2:$H$595,7,0),"")),(IFERROR(IFERROR(VLOOKUP($X213,$A$2:$H$595,7,0),"")*$T213,"")))</f>
        <v/>
      </c>
      <c r="AC213" t="str">
        <f>IFERROR(VLOOKUP($AH213,$A$2:$H$595,4,0),"")</f>
        <v/>
      </c>
      <c r="AD213" s="51" t="str">
        <f t="shared" ref="AD213:AD218" si="88">IFERROR(IF(AG213="",Y213/AC213,AG213),"")</f>
        <v/>
      </c>
      <c r="AE213" s="111"/>
      <c r="AF213" s="51"/>
      <c r="AG213" s="65"/>
      <c r="AH213" s="65"/>
      <c r="AI213" s="11" t="str">
        <f>IF($AD213="",(IFERROR(VLOOKUP($AH213,$A$2:$H$595,4,0),"")),(IFERROR(IFERROR(VLOOKUP($AH213,$A$2:$H$595,4,0),"")*$AD213,"")))</f>
        <v/>
      </c>
      <c r="AJ213" s="12" t="str">
        <f>IF($AD213="",(IFERROR(VLOOKUP($AH213,$A$2:$H$595,5,0),"")),(IFERROR(IFERROR(VLOOKUP($AH213,$A$2:$H$595,5,0),"")*$AD213,"")))</f>
        <v/>
      </c>
      <c r="AK213" s="150" t="str">
        <f>IF($AD213="",(IFERROR(VLOOKUP($AH213,$A$2:$H$595,6,0),"")),(IFERROR(IFERROR(VLOOKUP($AH213,$A$2:$H$595,6,0),"")*$AD213,"")))</f>
        <v/>
      </c>
      <c r="AL213" s="13" t="str">
        <f>IF($AD213="",(IFERROR(VLOOKUP($AH213,$A$2:$H$595,7,0),"")),(IFERROR(IFERROR(VLOOKUP($AH213,$A$2:$H$595,7,0),"")*$AD213,"")))</f>
        <v/>
      </c>
    </row>
    <row r="214" spans="3:39" ht="15" thickTop="1" x14ac:dyDescent="0.3">
      <c r="J214" s="52">
        <v>2.5</v>
      </c>
      <c r="K214" s="112">
        <f t="shared" si="17"/>
        <v>250</v>
      </c>
      <c r="L214" s="52" t="s">
        <v>99</v>
      </c>
      <c r="M214" s="67"/>
      <c r="N214" s="67" t="s">
        <v>18</v>
      </c>
      <c r="O214" s="244">
        <f>IF($J214="",(IFERROR(VLOOKUP($N214,$A$2:$H$595,4,0),"")),(IFERROR(IFERROR(VLOOKUP($N214,$A$2:$H$595,4,0),"")*$J214,"")))</f>
        <v>162.5</v>
      </c>
      <c r="P214" s="236">
        <f>IF($J214="",(IFERROR(VLOOKUP($N214,$A$2:$H$595,5,0),"")),(IFERROR(IFERROR(VLOOKUP($N214,$A$2:$H$595,5,0),"")*$J214,"")))</f>
        <v>30</v>
      </c>
      <c r="Q214" s="251">
        <f>IF($J214="",(IFERROR(VLOOKUP($N214,$A$2:$H$595,6,0),"")),(IFERROR(IFERROR(VLOOKUP($N214,$A$2:$H$595,6,0),"")*$J214,"")))</f>
        <v>10</v>
      </c>
      <c r="R214" s="259">
        <f>IF($J214="",(IFERROR(VLOOKUP($N214,$A$2:$H$595,7,0),"")),(IFERROR(IFERROR(VLOOKUP($N214,$A$2:$H$595,7,0),"")*$J214,"")))</f>
        <v>2.5</v>
      </c>
      <c r="S214">
        <f>IFERROR(VLOOKUP($X214,$A$2:$H$595,4,0),"")</f>
        <v>111</v>
      </c>
      <c r="T214" s="52">
        <f t="shared" si="87"/>
        <v>1.45</v>
      </c>
      <c r="U214" s="112">
        <f t="shared" si="15"/>
        <v>145</v>
      </c>
      <c r="V214" s="52" t="s">
        <v>99</v>
      </c>
      <c r="W214" s="67">
        <v>1.45</v>
      </c>
      <c r="X214" s="67" t="s">
        <v>44</v>
      </c>
      <c r="Y214" s="26">
        <f>IF($T214="",(IFERROR(VLOOKUP($X214,$A$2:$H$595,4,0),"")),(IFERROR(IFERROR(VLOOKUP($X214,$A$2:$H$595,4,0),"")*$T214,"")))</f>
        <v>160.94999999999999</v>
      </c>
      <c r="Z214" s="27">
        <f>IF($T214="",(IFERROR(VLOOKUP($X214,$A$2:$H$595,5,0),"")),(IFERROR(IFERROR(VLOOKUP($X214,$A$2:$H$595,5,0),"")*$T214,"")))</f>
        <v>35.67</v>
      </c>
      <c r="AA214" s="151">
        <f>IF($T214="",(IFERROR(VLOOKUP($X214,$A$2:$H$595,6,0),"")),(IFERROR(IFERROR(VLOOKUP($X214,$A$2:$H$595,6,0),"")*$T214,"")))</f>
        <v>2.9</v>
      </c>
      <c r="AB214" s="28">
        <f>IF($T214="",(IFERROR(VLOOKUP($X214,$A$2:$H$595,7,0),"")),(IFERROR(IFERROR(VLOOKUP($X214,$A$2:$H$595,7,0),"")*$T214,"")))</f>
        <v>0.72499999999999998</v>
      </c>
      <c r="AC214">
        <f>IFERROR(VLOOKUP($AH214,$A$2:$H$595,4,0),"")</f>
        <v>100</v>
      </c>
      <c r="AD214" s="52">
        <f t="shared" si="88"/>
        <v>1.6</v>
      </c>
      <c r="AE214" s="112">
        <f t="shared" si="16"/>
        <v>160</v>
      </c>
      <c r="AF214" s="52" t="s">
        <v>99</v>
      </c>
      <c r="AG214" s="67">
        <v>1.6</v>
      </c>
      <c r="AH214" s="67" t="s">
        <v>43</v>
      </c>
      <c r="AI214" s="26">
        <f>IF($AD214="",(IFERROR(VLOOKUP($AH214,$A$2:$H$595,4,0),"")),(IFERROR(IFERROR(VLOOKUP($AH214,$A$2:$H$595,4,0),"")*$AD214,"")))</f>
        <v>160</v>
      </c>
      <c r="AJ214" s="27">
        <f>IF($AD214="",(IFERROR(VLOOKUP($AH214,$A$2:$H$595,5,0),"")),(IFERROR(IFERROR(VLOOKUP($AH214,$A$2:$H$595,5,0),"")*$AD214,"")))</f>
        <v>30.400000000000002</v>
      </c>
      <c r="AK214" s="151">
        <f>IF($AD214="",(IFERROR(VLOOKUP($AH214,$A$2:$H$595,6,0),"")),(IFERROR(IFERROR(VLOOKUP($AH214,$A$2:$H$595,6,0),"")*$AD214,"")))</f>
        <v>1.6</v>
      </c>
      <c r="AL214" s="28">
        <f>IF($AD214="",(IFERROR(VLOOKUP($AH214,$A$2:$H$595,7,0),"")),(IFERROR(IFERROR(VLOOKUP($AH214,$A$2:$H$595,7,0),"")*$AD214,"")))</f>
        <v>3.2</v>
      </c>
    </row>
    <row r="215" spans="3:39" x14ac:dyDescent="0.3">
      <c r="J215" s="53"/>
      <c r="K215" s="113"/>
      <c r="L215" s="53"/>
      <c r="M215" s="62"/>
      <c r="N215" s="62"/>
      <c r="O215" s="245" t="str">
        <f>IF($J215="",(IFERROR(VLOOKUP($N215,$A$2:$H$595,4,0),"")),(IFERROR(IFERROR(VLOOKUP($N215,$A$2:$H$595,4,0),"")*$J215,"")))</f>
        <v/>
      </c>
      <c r="P215" s="237" t="str">
        <f>IF($J215="",(IFERROR(VLOOKUP($N215,$A$2:$H$595,5,0),"")),(IFERROR(IFERROR(VLOOKUP($N215,$A$2:$H$595,5,0),"")*$J215,"")))</f>
        <v/>
      </c>
      <c r="Q215" s="252" t="str">
        <f>IF($J215="",(IFERROR(VLOOKUP($N215,$A$2:$H$595,6,0),"")),(IFERROR(IFERROR(VLOOKUP($N215,$A$2:$H$595,6,0),"")*$J215,"")))</f>
        <v/>
      </c>
      <c r="R215" s="260" t="str">
        <f>IF($J215="",(IFERROR(VLOOKUP($N215,$A$2:$H$595,7,0),"")),(IFERROR(IFERROR(VLOOKUP($N215,$A$2:$H$595,7,0),"")*$J215,"")))</f>
        <v/>
      </c>
      <c r="S215" t="str">
        <f>IFERROR(VLOOKUP($X215,$A$2:$H$595,4,0),"")</f>
        <v/>
      </c>
      <c r="T215" s="53" t="str">
        <f t="shared" si="87"/>
        <v/>
      </c>
      <c r="U215" s="113"/>
      <c r="V215" s="53"/>
      <c r="W215" s="62"/>
      <c r="X215" s="62"/>
      <c r="Y215" s="29" t="str">
        <f>IF($T215="",(IFERROR(VLOOKUP($X215,$A$2:$H$595,4,0),"")),(IFERROR(IFERROR(VLOOKUP($X215,$A$2:$H$595,4,0),"")*$T215,"")))</f>
        <v/>
      </c>
      <c r="Z215" s="30" t="str">
        <f>IF($T215="",(IFERROR(VLOOKUP($X215,$A$2:$H$595,5,0),"")),(IFERROR(IFERROR(VLOOKUP($X215,$A$2:$H$595,5,0),"")*$T215,"")))</f>
        <v/>
      </c>
      <c r="AA215" s="152" t="str">
        <f>IF($T215="",(IFERROR(VLOOKUP($X215,$A$2:$H$595,6,0),"")),(IFERROR(IFERROR(VLOOKUP($X215,$A$2:$H$595,6,0),"")*$T215,"")))</f>
        <v/>
      </c>
      <c r="AB215" s="31" t="str">
        <f>IF($T215="",(IFERROR(VLOOKUP($X215,$A$2:$H$595,7,0),"")),(IFERROR(IFERROR(VLOOKUP($X215,$A$2:$H$595,7,0),"")*$T215,"")))</f>
        <v/>
      </c>
      <c r="AC215">
        <f>IFERROR(VLOOKUP($AH215,$A$2:$H$595,4,0),"")</f>
        <v>230</v>
      </c>
      <c r="AD215" s="53">
        <f t="shared" si="88"/>
        <v>0.1</v>
      </c>
      <c r="AE215" s="113">
        <f t="shared" si="16"/>
        <v>10</v>
      </c>
      <c r="AF215" s="53" t="s">
        <v>99</v>
      </c>
      <c r="AG215" s="62">
        <v>0.1</v>
      </c>
      <c r="AH215" s="62" t="s">
        <v>19</v>
      </c>
      <c r="AI215" s="29">
        <f>IF($AD215="",(IFERROR(VLOOKUP($AH215,$A$2:$H$595,4,0),"")),(IFERROR(IFERROR(VLOOKUP($AH215,$A$2:$H$595,4,0),"")*$AD215,"")))</f>
        <v>23</v>
      </c>
      <c r="AJ215" s="30">
        <f>IF($AD215="",(IFERROR(VLOOKUP($AH215,$A$2:$H$595,5,0),"")),(IFERROR(IFERROR(VLOOKUP($AH215,$A$2:$H$595,5,0),"")*$AD215,"")))</f>
        <v>0.70000000000000007</v>
      </c>
      <c r="AK215" s="152">
        <f>IF($AD215="",(IFERROR(VLOOKUP($AH215,$A$2:$H$595,6,0),"")),(IFERROR(IFERROR(VLOOKUP($AH215,$A$2:$H$595,6,0),"")*$AD215,"")))</f>
        <v>0.5</v>
      </c>
      <c r="AL215" s="31">
        <f>IF($AD215="",(IFERROR(VLOOKUP($AH215,$A$2:$H$595,7,0),"")),(IFERROR(IFERROR(VLOOKUP($AH215,$A$2:$H$595,7,0),"")*$AD215,"")))</f>
        <v>2</v>
      </c>
      <c r="AM215" s="3"/>
    </row>
    <row r="216" spans="3:39" x14ac:dyDescent="0.3">
      <c r="J216" s="53">
        <v>0.5</v>
      </c>
      <c r="K216" s="106">
        <v>0.5</v>
      </c>
      <c r="L216" s="53" t="s">
        <v>104</v>
      </c>
      <c r="M216" s="62"/>
      <c r="N216" s="62" t="s">
        <v>134</v>
      </c>
      <c r="O216" s="245">
        <f>IF($J216="",(IFERROR(VLOOKUP($N216,$A$2:$H$595,4,0),"")),(IFERROR(IFERROR(VLOOKUP($N216,$A$2:$H$595,4,0),"")*$J216,"")))</f>
        <v>60</v>
      </c>
      <c r="P216" s="237">
        <f>IF($J216="",(IFERROR(VLOOKUP($N216,$A$2:$H$595,5,0),"")),(IFERROR(IFERROR(VLOOKUP($N216,$A$2:$H$595,5,0),"")*$J216,"")))</f>
        <v>12</v>
      </c>
      <c r="Q216" s="252">
        <f>IF($J216="",(IFERROR(VLOOKUP($N216,$A$2:$H$595,6,0),"")),(IFERROR(IFERROR(VLOOKUP($N216,$A$2:$H$595,6,0),"")*$J216,"")))</f>
        <v>1.5</v>
      </c>
      <c r="R216" s="260">
        <f>IF($J216="",(IFERROR(VLOOKUP($N216,$A$2:$H$595,7,0),"")),(IFERROR(IFERROR(VLOOKUP($N216,$A$2:$H$595,7,0),"")*$J216,"")))</f>
        <v>0.5</v>
      </c>
      <c r="S216">
        <f>IFERROR(VLOOKUP($X216,$A$2:$H$595,4,0),"")</f>
        <v>39</v>
      </c>
      <c r="T216" s="53">
        <f t="shared" si="87"/>
        <v>1.5</v>
      </c>
      <c r="U216" s="106">
        <v>1.5</v>
      </c>
      <c r="V216" s="53" t="s">
        <v>103</v>
      </c>
      <c r="W216" s="62">
        <v>1.5</v>
      </c>
      <c r="X216" s="62" t="s">
        <v>8</v>
      </c>
      <c r="Y216" s="29">
        <f>IF($T216="",(IFERROR(VLOOKUP($X216,$A$2:$H$595,4,0),"")),(IFERROR(IFERROR(VLOOKUP($X216,$A$2:$H$595,4,0),"")*$T216,"")))</f>
        <v>58.5</v>
      </c>
      <c r="Z216" s="30">
        <f>IF($T216="",(IFERROR(VLOOKUP($X216,$A$2:$H$595,5,0),"")),(IFERROR(IFERROR(VLOOKUP($X216,$A$2:$H$595,5,0),"")*$T216,"")))</f>
        <v>1.2000000000000002</v>
      </c>
      <c r="AA216" s="152">
        <f>IF($T216="",(IFERROR(VLOOKUP($X216,$A$2:$H$595,6,0),"")),(IFERROR(IFERROR(VLOOKUP($X216,$A$2:$H$595,6,0),"")*$T216,"")))</f>
        <v>12</v>
      </c>
      <c r="AB216" s="31">
        <f>IF($T216="",(IFERROR(VLOOKUP($X216,$A$2:$H$595,7,0),"")),(IFERROR(IFERROR(VLOOKUP($X216,$A$2:$H$595,7,0),"")*$T216,"")))</f>
        <v>0.44999999999999996</v>
      </c>
      <c r="AC216">
        <f>IFERROR(VLOOKUP($AH216,$A$2:$H$595,4,0),"")</f>
        <v>354</v>
      </c>
      <c r="AD216" s="53">
        <f t="shared" si="88"/>
        <v>0.1</v>
      </c>
      <c r="AE216" s="106">
        <v>1</v>
      </c>
      <c r="AF216" s="53" t="s">
        <v>101</v>
      </c>
      <c r="AG216" s="62">
        <v>0.1</v>
      </c>
      <c r="AH216" s="62" t="s">
        <v>17</v>
      </c>
      <c r="AI216" s="29">
        <f>IF($AD216="",(IFERROR(VLOOKUP($AH216,$A$2:$H$595,4,0),"")),(IFERROR(IFERROR(VLOOKUP($AH216,$A$2:$H$595,4,0),"")*$AD216,"")))</f>
        <v>35.4</v>
      </c>
      <c r="AJ216" s="30">
        <f>IF($AD216="",(IFERROR(VLOOKUP($AH216,$A$2:$H$595,5,0),"")),(IFERROR(IFERROR(VLOOKUP($AH216,$A$2:$H$595,5,0),"")*$AD216,"")))</f>
        <v>1</v>
      </c>
      <c r="AK216" s="152">
        <f>IF($AD216="",(IFERROR(VLOOKUP($AH216,$A$2:$H$595,6,0),"")),(IFERROR(IFERROR(VLOOKUP($AH216,$A$2:$H$595,6,0),"")*$AD216,"")))</f>
        <v>6.3000000000000007</v>
      </c>
      <c r="AL216" s="31">
        <f>IF($AD216="",(IFERROR(VLOOKUP($AH216,$A$2:$H$595,7,0),"")),(IFERROR(IFERROR(VLOOKUP($AH216,$A$2:$H$595,7,0),"")*$AD216,"")))</f>
        <v>0.5</v>
      </c>
    </row>
    <row r="217" spans="3:39" x14ac:dyDescent="0.3">
      <c r="J217" s="53"/>
      <c r="K217" s="113"/>
      <c r="L217" s="53"/>
      <c r="M217" s="62"/>
      <c r="N217" s="62"/>
      <c r="O217" s="245"/>
      <c r="P217" s="237"/>
      <c r="Q217" s="252"/>
      <c r="R217" s="260"/>
      <c r="T217" s="53" t="str">
        <f t="shared" si="87"/>
        <v/>
      </c>
      <c r="U217" s="113"/>
      <c r="V217" s="53"/>
      <c r="W217" s="62"/>
      <c r="X217" s="62"/>
      <c r="Y217" s="29"/>
      <c r="Z217" s="30"/>
      <c r="AA217" s="152"/>
      <c r="AB217" s="31"/>
      <c r="AD217" s="53" t="str">
        <f t="shared" si="88"/>
        <v/>
      </c>
      <c r="AE217" s="113"/>
      <c r="AF217" s="53"/>
      <c r="AG217" s="62"/>
      <c r="AH217" s="62"/>
      <c r="AI217" s="29"/>
      <c r="AJ217" s="30"/>
      <c r="AK217" s="152"/>
      <c r="AL217" s="31"/>
    </row>
    <row r="218" spans="3:39" x14ac:dyDescent="0.3">
      <c r="J218" s="53"/>
      <c r="K218" s="113"/>
      <c r="L218" s="53"/>
      <c r="M218" s="62"/>
      <c r="N218" s="62"/>
      <c r="O218" s="245"/>
      <c r="P218" s="237"/>
      <c r="Q218" s="252"/>
      <c r="R218" s="260"/>
      <c r="T218" s="53" t="str">
        <f t="shared" si="87"/>
        <v/>
      </c>
      <c r="U218" s="113"/>
      <c r="V218" s="53"/>
      <c r="W218" s="62"/>
      <c r="X218" s="62"/>
      <c r="Y218" s="29"/>
      <c r="Z218" s="30"/>
      <c r="AA218" s="152"/>
      <c r="AB218" s="31"/>
      <c r="AD218" s="53" t="str">
        <f t="shared" si="88"/>
        <v/>
      </c>
      <c r="AE218" s="113"/>
      <c r="AF218" s="53"/>
      <c r="AG218" s="62"/>
      <c r="AH218" s="62"/>
      <c r="AI218" s="29"/>
      <c r="AJ218" s="30"/>
      <c r="AK218" s="152"/>
      <c r="AL218" s="31"/>
    </row>
    <row r="219" spans="3:39" x14ac:dyDescent="0.3">
      <c r="J219" s="53"/>
      <c r="K219" s="113"/>
      <c r="L219" s="53"/>
      <c r="M219" s="62" t="s">
        <v>107</v>
      </c>
      <c r="N219" s="62"/>
      <c r="O219" s="206">
        <f>SUM(O214:O218)</f>
        <v>222.5</v>
      </c>
      <c r="P219" s="215">
        <f t="shared" ref="P219" si="89">SUM(P214:P218)</f>
        <v>42</v>
      </c>
      <c r="Q219" s="225">
        <f t="shared" ref="Q219" si="90">SUM(Q214:Q218)</f>
        <v>11.5</v>
      </c>
      <c r="R219" s="231">
        <f t="shared" ref="R219" si="91">SUM(R214:R218)</f>
        <v>3</v>
      </c>
      <c r="S219" s="3">
        <v>150</v>
      </c>
      <c r="T219" s="53"/>
      <c r="U219" s="113"/>
      <c r="V219" s="53"/>
      <c r="W219" s="62" t="s">
        <v>107</v>
      </c>
      <c r="X219" s="62"/>
      <c r="Y219" s="32">
        <f>SUM(Y214:Y218)</f>
        <v>219.45</v>
      </c>
      <c r="Z219" s="45">
        <f t="shared" ref="Z219" si="92">SUM(Z214:Z218)</f>
        <v>36.870000000000005</v>
      </c>
      <c r="AA219" s="148">
        <f t="shared" ref="AA219" si="93">SUM(AA214:AA218)</f>
        <v>14.9</v>
      </c>
      <c r="AB219" s="46">
        <f t="shared" ref="AB219" si="94">SUM(AB214:AB218)</f>
        <v>1.1749999999999998</v>
      </c>
      <c r="AC219" s="3">
        <v>684</v>
      </c>
      <c r="AD219" s="53"/>
      <c r="AE219" s="113"/>
      <c r="AF219" s="53"/>
      <c r="AG219" s="62" t="s">
        <v>107</v>
      </c>
      <c r="AH219" s="62"/>
      <c r="AI219" s="32">
        <f>SUM(AI214:AI218)</f>
        <v>218.4</v>
      </c>
      <c r="AJ219" s="45">
        <f t="shared" ref="AJ219" si="95">SUM(AJ214:AJ218)</f>
        <v>32.1</v>
      </c>
      <c r="AK219" s="148">
        <f t="shared" ref="AK219" si="96">SUM(AK214:AK218)</f>
        <v>8.4</v>
      </c>
      <c r="AL219" s="46">
        <f t="shared" ref="AL219" si="97">SUM(AL214:AL218)</f>
        <v>5.7</v>
      </c>
    </row>
    <row r="220" spans="3:39" ht="15" thickBot="1" x14ac:dyDescent="0.35">
      <c r="J220" s="54"/>
      <c r="K220" s="114"/>
      <c r="L220" s="54"/>
      <c r="M220" s="68"/>
      <c r="N220" s="68"/>
      <c r="O220" s="246" t="str">
        <f>IF($J220="",(IFERROR(VLOOKUP($N220,$A$2:$H$595,4,0),"")),(IFERROR(IFERROR(VLOOKUP($N220,$A$2:$H$595,4,0),"")*$J220,"")))</f>
        <v/>
      </c>
      <c r="P220" s="238" t="str">
        <f>IF($J220="",(IFERROR(VLOOKUP($N220,$A$2:$H$595,5,0),"")),(IFERROR(IFERROR(VLOOKUP($N220,$A$2:$H$595,5,0),"")*$J220,"")))</f>
        <v/>
      </c>
      <c r="Q220" s="253" t="str">
        <f>IF($J220="",(IFERROR(VLOOKUP($N220,$A$2:$H$595,6,0),"")),(IFERROR(IFERROR(VLOOKUP($N220,$A$2:$H$595,6,0),"")*$J220,"")))</f>
        <v/>
      </c>
      <c r="R220" s="261" t="str">
        <f>IF($J220="",(IFERROR(VLOOKUP($N220,$A$2:$H$595,7,0),"")),(IFERROR(IFERROR(VLOOKUP($N220,$A$2:$H$595,7,0),"")*$J220,"")))</f>
        <v/>
      </c>
      <c r="S220" t="str">
        <f>IFERROR(VLOOKUP($X220,$A$2:$H$595,4,0),"")</f>
        <v/>
      </c>
      <c r="T220" s="54" t="str">
        <f t="shared" ref="T220:T226" si="98">IFERROR(IF(W220="",O220/S220,W220),"")</f>
        <v/>
      </c>
      <c r="U220" s="114"/>
      <c r="V220" s="54"/>
      <c r="W220" s="68"/>
      <c r="X220" s="68"/>
      <c r="Y220" s="36" t="str">
        <f>IF($T220="",(IFERROR(VLOOKUP($X220,$A$2:$H$595,4,0),"")),(IFERROR(IFERROR(VLOOKUP($X220,$A$2:$H$595,4,0),"")*$T220,"")))</f>
        <v/>
      </c>
      <c r="Z220" s="34" t="str">
        <f>IF($T220="",(IFERROR(VLOOKUP($X220,$A$2:$H$595,5,0),"")),(IFERROR(IFERROR(VLOOKUP($X220,$A$2:$H$595,5,0),"")*$T220,"")))</f>
        <v/>
      </c>
      <c r="AA220" s="149" t="str">
        <f>IF($T220="",(IFERROR(VLOOKUP($X220,$A$2:$H$595,6,0),"")),(IFERROR(IFERROR(VLOOKUP($X220,$A$2:$H$595,6,0),"")*$T220,"")))</f>
        <v/>
      </c>
      <c r="AB220" s="35" t="str">
        <f>IF($T220="",(IFERROR(VLOOKUP($X220,$A$2:$H$595,7,0),"")),(IFERROR(IFERROR(VLOOKUP($X220,$A$2:$H$595,7,0),"")*$T220,"")))</f>
        <v/>
      </c>
      <c r="AC220" t="str">
        <f>IFERROR(VLOOKUP($AH220,$A$2:$H$595,4,0),"")</f>
        <v/>
      </c>
      <c r="AD220" s="54" t="str">
        <f t="shared" ref="AD220:AD226" si="99">IFERROR(IF(AG220="",Y220/AC220,AG220),"")</f>
        <v/>
      </c>
      <c r="AE220" s="114"/>
      <c r="AF220" s="54"/>
      <c r="AG220" s="68"/>
      <c r="AH220" s="68"/>
      <c r="AI220" s="36" t="str">
        <f>IF($AD220="",(IFERROR(VLOOKUP($AH220,$A$2:$H$595,4,0),"")),(IFERROR(IFERROR(VLOOKUP($AH220,$A$2:$H$595,4,0),"")*$AD220,"")))</f>
        <v/>
      </c>
      <c r="AJ220" s="34" t="str">
        <f>IF($AD220="",(IFERROR(VLOOKUP($AH220,$A$2:$H$595,5,0),"")),(IFERROR(IFERROR(VLOOKUP($AH220,$A$2:$H$595,5,0),"")*$AD220,"")))</f>
        <v/>
      </c>
      <c r="AK220" s="149" t="str">
        <f>IF($AD220="",(IFERROR(VLOOKUP($AH220,$A$2:$H$595,6,0),"")),(IFERROR(IFERROR(VLOOKUP($AH220,$A$2:$H$595,6,0),"")*$AD220,"")))</f>
        <v/>
      </c>
      <c r="AL220" s="35" t="str">
        <f>IF($AD220="",(IFERROR(VLOOKUP($AH220,$A$2:$H$595,7,0),"")),(IFERROR(IFERROR(VLOOKUP($AH220,$A$2:$H$595,7,0),"")*$AD220,"")))</f>
        <v/>
      </c>
    </row>
    <row r="221" spans="3:39" ht="15.6" thickTop="1" thickBot="1" x14ac:dyDescent="0.35">
      <c r="J221" s="51"/>
      <c r="K221" s="111"/>
      <c r="L221" s="51"/>
      <c r="M221" s="65"/>
      <c r="N221" s="65"/>
      <c r="O221" s="247" t="str">
        <f>IF($J221="",(IFERROR(VLOOKUP($N221,$A$2:$H$595,4,0),"")),(IFERROR(IFERROR(VLOOKUP($N221,$A$2:$H$595,4,0),"")*$J221,"")))</f>
        <v/>
      </c>
      <c r="P221" s="239" t="str">
        <f>IF($J221="",(IFERROR(VLOOKUP($N221,$A$2:$H$595,5,0),"")),(IFERROR(IFERROR(VLOOKUP($N221,$A$2:$H$595,5,0),"")*$J221,"")))</f>
        <v/>
      </c>
      <c r="Q221" s="254" t="str">
        <f>IF($J221="",(IFERROR(VLOOKUP($N221,$A$2:$H$595,6,0),"")),(IFERROR(IFERROR(VLOOKUP($N221,$A$2:$H$595,6,0),"")*$J221,"")))</f>
        <v/>
      </c>
      <c r="R221" s="157" t="str">
        <f>IF($J221="",(IFERROR(VLOOKUP($N221,$A$2:$H$595,7,0),"")),(IFERROR(IFERROR(VLOOKUP($N221,$A$2:$H$595,7,0),"")*$J221,"")))</f>
        <v/>
      </c>
      <c r="S221" t="str">
        <f>IFERROR(VLOOKUP($X221,$A$2:$H$595,4,0),"")</f>
        <v/>
      </c>
      <c r="T221" s="51" t="str">
        <f t="shared" si="98"/>
        <v/>
      </c>
      <c r="U221" s="111"/>
      <c r="V221" s="51"/>
      <c r="W221" s="65"/>
      <c r="X221" s="65"/>
      <c r="Y221" s="11" t="str">
        <f>IF($T221="",(IFERROR(VLOOKUP($X221,$A$2:$H$595,4,0),"")),(IFERROR(IFERROR(VLOOKUP($X221,$A$2:$H$595,4,0),"")*$T221,"")))</f>
        <v/>
      </c>
      <c r="Z221" s="12" t="str">
        <f>IF($T221="",(IFERROR(VLOOKUP($X221,$A$2:$H$595,5,0),"")),(IFERROR(IFERROR(VLOOKUP($X221,$A$2:$H$595,5,0),"")*$T221,"")))</f>
        <v/>
      </c>
      <c r="AA221" s="150" t="str">
        <f>IF($T221="",(IFERROR(VLOOKUP($X221,$A$2:$H$595,6,0),"")),(IFERROR(IFERROR(VLOOKUP($X221,$A$2:$H$595,6,0),"")*$T221,"")))</f>
        <v/>
      </c>
      <c r="AB221" s="13" t="str">
        <f>IF($T221="",(IFERROR(VLOOKUP($X221,$A$2:$H$595,7,0),"")),(IFERROR(IFERROR(VLOOKUP($X221,$A$2:$H$595,7,0),"")*$T221,"")))</f>
        <v/>
      </c>
      <c r="AC221" t="str">
        <f>IFERROR(VLOOKUP($AH221,$A$2:$H$595,4,0),"")</f>
        <v/>
      </c>
      <c r="AD221" s="51" t="str">
        <f t="shared" si="99"/>
        <v/>
      </c>
      <c r="AE221" s="111"/>
      <c r="AF221" s="51"/>
      <c r="AG221" s="65"/>
      <c r="AH221" s="65"/>
      <c r="AI221" s="11" t="str">
        <f>IF($AD221="",(IFERROR(VLOOKUP($AH221,$A$2:$H$595,4,0),"")),(IFERROR(IFERROR(VLOOKUP($AH221,$A$2:$H$595,4,0),"")*$AD221,"")))</f>
        <v/>
      </c>
      <c r="AJ221" s="12" t="str">
        <f>IF($AD221="",(IFERROR(VLOOKUP($AH221,$A$2:$H$595,5,0),"")),(IFERROR(IFERROR(VLOOKUP($AH221,$A$2:$H$595,5,0),"")*$AD221,"")))</f>
        <v/>
      </c>
      <c r="AK221" s="150" t="str">
        <f>IF($AD221="",(IFERROR(VLOOKUP($AH221,$A$2:$H$595,6,0),"")),(IFERROR(IFERROR(VLOOKUP($AH221,$A$2:$H$595,6,0),"")*$AD221,"")))</f>
        <v/>
      </c>
      <c r="AL221" s="13" t="str">
        <f>IF($AD221="",(IFERROR(VLOOKUP($AH221,$A$2:$H$595,7,0),"")),(IFERROR(IFERROR(VLOOKUP($AH221,$A$2:$H$595,7,0),"")*$AD221,"")))</f>
        <v/>
      </c>
    </row>
    <row r="222" spans="3:39" ht="15" thickTop="1" x14ac:dyDescent="0.3">
      <c r="J222" s="86">
        <v>1.5</v>
      </c>
      <c r="K222" s="139">
        <f t="shared" si="17"/>
        <v>150</v>
      </c>
      <c r="L222" s="86" t="s">
        <v>99</v>
      </c>
      <c r="M222" s="87"/>
      <c r="N222" s="87" t="s">
        <v>23</v>
      </c>
      <c r="O222" s="244">
        <f>IF($J222="",(IFERROR(VLOOKUP($N222,$A$2:$H$595,4,0),"")),(IFERROR(IFERROR(VLOOKUP($N222,$A$2:$H$595,4,0),"")*$J222,"")))</f>
        <v>165</v>
      </c>
      <c r="P222" s="236">
        <f>IF($J222="",(IFERROR(VLOOKUP($N222,$A$2:$H$595,5,0),"")),(IFERROR(IFERROR(VLOOKUP($N222,$A$2:$H$595,5,0),"")*$J222,"")))</f>
        <v>34.5</v>
      </c>
      <c r="Q222" s="251">
        <f>IF($J222="",(IFERROR(VLOOKUP($N222,$A$2:$H$595,6,0),"")),(IFERROR(IFERROR(VLOOKUP($N222,$A$2:$H$595,6,0),"")*$J222,"")))</f>
        <v>0</v>
      </c>
      <c r="R222" s="259">
        <f>IF($J222="",(IFERROR(VLOOKUP($N222,$A$2:$H$595,7,0),"")),(IFERROR(IFERROR(VLOOKUP($N222,$A$2:$H$595,7,0),"")*$J222,"")))</f>
        <v>3</v>
      </c>
      <c r="S222">
        <f>IFERROR(VLOOKUP($X222,$A$2:$H$595,4,0),"")</f>
        <v>110</v>
      </c>
      <c r="T222" s="86">
        <f t="shared" si="98"/>
        <v>1.5</v>
      </c>
      <c r="U222" s="139">
        <f t="shared" si="15"/>
        <v>150</v>
      </c>
      <c r="V222" s="86" t="s">
        <v>99</v>
      </c>
      <c r="W222" s="87"/>
      <c r="X222" s="87" t="s">
        <v>51</v>
      </c>
      <c r="Y222" s="26">
        <f>IF($T222="",(IFERROR(VLOOKUP($X222,$A$2:$H$595,4,0),"")),(IFERROR(IFERROR(VLOOKUP($X222,$A$2:$H$595,4,0),"")*$T222,"")))</f>
        <v>165</v>
      </c>
      <c r="Z222" s="27">
        <f>IF($T222="",(IFERROR(VLOOKUP($X222,$A$2:$H$595,5,0),"")),(IFERROR(IFERROR(VLOOKUP($X222,$A$2:$H$595,5,0),"")*$T222,"")))</f>
        <v>31.5</v>
      </c>
      <c r="AA222" s="151">
        <f>IF($T222="",(IFERROR(VLOOKUP($X222,$A$2:$H$595,6,0),"")),(IFERROR(IFERROR(VLOOKUP($X222,$A$2:$H$595,6,0),"")*$T222,"")))</f>
        <v>0</v>
      </c>
      <c r="AB222" s="28">
        <f>IF($T222="",(IFERROR(VLOOKUP($X222,$A$2:$H$595,7,0),"")),(IFERROR(IFERROR(VLOOKUP($X222,$A$2:$H$595,7,0),"")*$T222,"")))</f>
        <v>3.4499999999999997</v>
      </c>
      <c r="AC222">
        <f>IFERROR(VLOOKUP($AH222,$A$2:$H$595,4,0),"")</f>
        <v>156</v>
      </c>
      <c r="AD222" s="86">
        <f t="shared" si="99"/>
        <v>1.5</v>
      </c>
      <c r="AE222" s="139">
        <f t="shared" si="16"/>
        <v>150</v>
      </c>
      <c r="AF222" s="86" t="s">
        <v>99</v>
      </c>
      <c r="AG222" s="87">
        <v>1.5</v>
      </c>
      <c r="AH222" s="87" t="s">
        <v>86</v>
      </c>
      <c r="AI222" s="26">
        <f>IF($AD222="",(IFERROR(VLOOKUP($AH222,$A$2:$H$595,4,0),"")),(IFERROR(IFERROR(VLOOKUP($AH222,$A$2:$H$595,4,0),"")*$AD222,"")))</f>
        <v>234</v>
      </c>
      <c r="AJ222" s="27">
        <f>IF($AD222="",(IFERROR(VLOOKUP($AH222,$A$2:$H$595,5,0),"")),(IFERROR(IFERROR(VLOOKUP($AH222,$A$2:$H$595,5,0),"")*$AD222,"")))</f>
        <v>30</v>
      </c>
      <c r="AK222" s="151">
        <f>IF($AD222="",(IFERROR(VLOOKUP($AH222,$A$2:$H$595,6,0),"")),(IFERROR(IFERROR(VLOOKUP($AH222,$A$2:$H$595,6,0),"")*$AD222,"")))</f>
        <v>0</v>
      </c>
      <c r="AL222" s="28">
        <f>IF($AD222="",(IFERROR(VLOOKUP($AH222,$A$2:$H$595,7,0),"")),(IFERROR(IFERROR(VLOOKUP($AH222,$A$2:$H$595,7,0),"")*$AD222,"")))</f>
        <v>12</v>
      </c>
    </row>
    <row r="223" spans="3:39" x14ac:dyDescent="0.3">
      <c r="J223" s="88">
        <v>1.5</v>
      </c>
      <c r="K223" s="140">
        <f t="shared" ref="K223:K286" si="100">J223*100</f>
        <v>150</v>
      </c>
      <c r="L223" s="88" t="s">
        <v>99</v>
      </c>
      <c r="M223" s="89"/>
      <c r="N223" s="89" t="s">
        <v>42</v>
      </c>
      <c r="O223" s="245">
        <f>IF($J223="",(IFERROR(VLOOKUP($N223,$A$2:$H$595,4,0),"")),(IFERROR(IFERROR(VLOOKUP($N223,$A$2:$H$595,4,0),"")*$J223,"")))</f>
        <v>195</v>
      </c>
      <c r="P223" s="237">
        <f>IF($J223="",(IFERROR(VLOOKUP($N223,$A$2:$H$595,5,0),"")),(IFERROR(IFERROR(VLOOKUP($N223,$A$2:$H$595,5,0),"")*$J223,"")))</f>
        <v>3.5999999999999996</v>
      </c>
      <c r="Q223" s="252">
        <f>IF($J223="",(IFERROR(VLOOKUP($N223,$A$2:$H$595,6,0),"")),(IFERROR(IFERROR(VLOOKUP($N223,$A$2:$H$595,6,0),"")*$J223,"")))</f>
        <v>42.900000000000006</v>
      </c>
      <c r="R223" s="260">
        <f>IF($J223="",(IFERROR(VLOOKUP($N223,$A$2:$H$595,7,0),"")),(IFERROR(IFERROR(VLOOKUP($N223,$A$2:$H$595,7,0),"")*$J223,"")))</f>
        <v>0.30000000000000004</v>
      </c>
      <c r="S223">
        <f>IFERROR(VLOOKUP($X223,$A$2:$H$595,4,0),"")</f>
        <v>88</v>
      </c>
      <c r="T223" s="88">
        <f t="shared" si="98"/>
        <v>2.2000000000000002</v>
      </c>
      <c r="U223" s="140">
        <f t="shared" ref="U223:U286" si="101">T223*100</f>
        <v>220.00000000000003</v>
      </c>
      <c r="V223" s="88" t="s">
        <v>99</v>
      </c>
      <c r="W223" s="89">
        <v>2.2000000000000002</v>
      </c>
      <c r="X223" s="89" t="s">
        <v>54</v>
      </c>
      <c r="Y223" s="29">
        <f>IF($T223="",(IFERROR(VLOOKUP($X223,$A$2:$H$595,4,0),"")),(IFERROR(IFERROR(VLOOKUP($X223,$A$2:$H$595,4,0),"")*$T223,"")))</f>
        <v>193.60000000000002</v>
      </c>
      <c r="Z223" s="30">
        <f>IF($T223="",(IFERROR(VLOOKUP($X223,$A$2:$H$595,5,0),"")),(IFERROR(IFERROR(VLOOKUP($X223,$A$2:$H$595,5,0),"")*$T223,"")))</f>
        <v>2.2000000000000002</v>
      </c>
      <c r="AA223" s="152">
        <f>IF($T223="",(IFERROR(VLOOKUP($X223,$A$2:$H$595,6,0),"")),(IFERROR(IFERROR(VLOOKUP($X223,$A$2:$H$595,6,0),"")*$T223,"")))</f>
        <v>46.2</v>
      </c>
      <c r="AB223" s="31">
        <f>IF($T223="",(IFERROR(VLOOKUP($X223,$A$2:$H$595,7,0),"")),(IFERROR(IFERROR(VLOOKUP($X223,$A$2:$H$595,7,0),"")*$T223,"")))</f>
        <v>0</v>
      </c>
      <c r="AC223">
        <f>IFERROR(VLOOKUP($AH223,$A$2:$H$595,4,0),"")</f>
        <v>139</v>
      </c>
      <c r="AD223" s="88">
        <f t="shared" si="99"/>
        <v>1</v>
      </c>
      <c r="AE223" s="140">
        <f t="shared" ref="AE223:AE286" si="102">AD223*100</f>
        <v>100</v>
      </c>
      <c r="AF223" s="88" t="s">
        <v>99</v>
      </c>
      <c r="AG223" s="89">
        <v>1</v>
      </c>
      <c r="AH223" s="89" t="s">
        <v>87</v>
      </c>
      <c r="AI223" s="29">
        <f>IF($AD223="",(IFERROR(VLOOKUP($AH223,$A$2:$H$595,4,0),"")),(IFERROR(IFERROR(VLOOKUP($AH223,$A$2:$H$595,4,0),"")*$AD223,"")))</f>
        <v>139</v>
      </c>
      <c r="AJ223" s="30">
        <f>IF($AD223="",(IFERROR(VLOOKUP($AH223,$A$2:$H$595,5,0),"")),(IFERROR(IFERROR(VLOOKUP($AH223,$A$2:$H$595,5,0),"")*$AD223,"")))</f>
        <v>4.3</v>
      </c>
      <c r="AK223" s="152">
        <f>IF($AD223="",(IFERROR(VLOOKUP($AH223,$A$2:$H$595,6,0),"")),(IFERROR(IFERROR(VLOOKUP($AH223,$A$2:$H$595,6,0),"")*$AD223,"")))</f>
        <v>27.7</v>
      </c>
      <c r="AL223" s="31">
        <f>IF($AD223="",(IFERROR(VLOOKUP($AH223,$A$2:$H$595,7,0),"")),(IFERROR(IFERROR(VLOOKUP($AH223,$A$2:$H$595,7,0),"")*$AD223,"")))</f>
        <v>0.5</v>
      </c>
    </row>
    <row r="224" spans="3:39" x14ac:dyDescent="0.3">
      <c r="J224" s="88">
        <v>0.05</v>
      </c>
      <c r="K224" s="140">
        <f t="shared" si="100"/>
        <v>5</v>
      </c>
      <c r="L224" s="88" t="s">
        <v>99</v>
      </c>
      <c r="M224" s="89"/>
      <c r="N224" s="89" t="s">
        <v>15</v>
      </c>
      <c r="O224" s="245">
        <f>IF($J224="",(IFERROR(VLOOKUP($N224,$A$2:$H$595,4,0),"")),(IFERROR(IFERROR(VLOOKUP($N224,$A$2:$H$595,4,0),"")*$J224,"")))</f>
        <v>35.85</v>
      </c>
      <c r="P224" s="237">
        <f>IF($J224="",(IFERROR(VLOOKUP($N224,$A$2:$H$595,5,0),"")),(IFERROR(IFERROR(VLOOKUP($N224,$A$2:$H$595,5,0),"")*$J224,"")))</f>
        <v>0.05</v>
      </c>
      <c r="Q224" s="252">
        <f>IF($J224="",(IFERROR(VLOOKUP($N224,$A$2:$H$595,6,0),"")),(IFERROR(IFERROR(VLOOKUP($N224,$A$2:$H$595,6,0),"")*$J224,"")))</f>
        <v>0</v>
      </c>
      <c r="R224" s="260">
        <f>IF($J224="",(IFERROR(VLOOKUP($N224,$A$2:$H$595,7,0),"")),(IFERROR(IFERROR(VLOOKUP($N224,$A$2:$H$595,7,0),"")*$J224,"")))</f>
        <v>4.05</v>
      </c>
      <c r="S224">
        <f>IFERROR(VLOOKUP($X224,$A$2:$H$595,4,0),"")</f>
        <v>900</v>
      </c>
      <c r="T224" s="88">
        <f t="shared" si="98"/>
        <v>3.9833333333333332E-2</v>
      </c>
      <c r="U224" s="140">
        <f t="shared" si="101"/>
        <v>3.9833333333333334</v>
      </c>
      <c r="V224" s="88" t="s">
        <v>99</v>
      </c>
      <c r="W224" s="89"/>
      <c r="X224" s="89" t="s">
        <v>21</v>
      </c>
      <c r="Y224" s="29">
        <f>IF($T224="",(IFERROR(VLOOKUP($X224,$A$2:$H$595,4,0),"")),(IFERROR(IFERROR(VLOOKUP($X224,$A$2:$H$595,4,0),"")*$T224,"")))</f>
        <v>35.85</v>
      </c>
      <c r="Z224" s="30">
        <f>IF($T224="",(IFERROR(VLOOKUP($X224,$A$2:$H$595,5,0),"")),(IFERROR(IFERROR(VLOOKUP($X224,$A$2:$H$595,5,0),"")*$T224,"")))</f>
        <v>0</v>
      </c>
      <c r="AA224" s="152">
        <f>IF($T224="",(IFERROR(VLOOKUP($X224,$A$2:$H$595,6,0),"")),(IFERROR(IFERROR(VLOOKUP($X224,$A$2:$H$595,6,0),"")*$T224,"")))</f>
        <v>0</v>
      </c>
      <c r="AB224" s="31">
        <f>IF($T224="",(IFERROR(VLOOKUP($X224,$A$2:$H$595,7,0),"")),(IFERROR(IFERROR(VLOOKUP($X224,$A$2:$H$595,7,0),"")*$T224,"")))</f>
        <v>3.9434999999999998</v>
      </c>
      <c r="AC224">
        <f>IFERROR(VLOOKUP($AH224,$A$2:$H$595,4,0),"")</f>
        <v>717</v>
      </c>
      <c r="AD224" s="88">
        <f t="shared" si="99"/>
        <v>0.05</v>
      </c>
      <c r="AE224" s="140">
        <f t="shared" si="102"/>
        <v>5</v>
      </c>
      <c r="AF224" s="88" t="s">
        <v>99</v>
      </c>
      <c r="AG224" s="89"/>
      <c r="AH224" s="89" t="s">
        <v>15</v>
      </c>
      <c r="AI224" s="29">
        <f>IF($AD224="",(IFERROR(VLOOKUP($AH224,$A$2:$H$595,4,0),"")),(IFERROR(IFERROR(VLOOKUP($AH224,$A$2:$H$595,4,0),"")*$AD224,"")))</f>
        <v>35.85</v>
      </c>
      <c r="AJ224" s="30">
        <f>IF($AD224="",(IFERROR(VLOOKUP($AH224,$A$2:$H$595,5,0),"")),(IFERROR(IFERROR(VLOOKUP($AH224,$A$2:$H$595,5,0),"")*$AD224,"")))</f>
        <v>0.05</v>
      </c>
      <c r="AK224" s="152">
        <f>IF($AD224="",(IFERROR(VLOOKUP($AH224,$A$2:$H$595,6,0),"")),(IFERROR(IFERROR(VLOOKUP($AH224,$A$2:$H$595,6,0),"")*$AD224,"")))</f>
        <v>0</v>
      </c>
      <c r="AL224" s="31">
        <f>IF($AD224="",(IFERROR(VLOOKUP($AH224,$A$2:$H$595,7,0),"")),(IFERROR(IFERROR(VLOOKUP($AH224,$A$2:$H$595,7,0),"")*$AD224,"")))</f>
        <v>4.05</v>
      </c>
      <c r="AM224" s="3"/>
    </row>
    <row r="225" spans="10:39" x14ac:dyDescent="0.3">
      <c r="J225" s="88"/>
      <c r="K225" s="140"/>
      <c r="L225" s="88"/>
      <c r="M225" s="89"/>
      <c r="N225" s="89"/>
      <c r="O225" s="245"/>
      <c r="P225" s="237"/>
      <c r="Q225" s="252"/>
      <c r="R225" s="260"/>
      <c r="T225" s="88" t="str">
        <f t="shared" si="98"/>
        <v/>
      </c>
      <c r="U225" s="140"/>
      <c r="V225" s="88"/>
      <c r="W225" s="89"/>
      <c r="X225" s="89"/>
      <c r="Y225" s="29"/>
      <c r="Z225" s="30"/>
      <c r="AA225" s="152"/>
      <c r="AB225" s="31"/>
      <c r="AD225" s="88" t="str">
        <f t="shared" si="99"/>
        <v/>
      </c>
      <c r="AE225" s="140"/>
      <c r="AF225" s="88"/>
      <c r="AG225" s="89"/>
      <c r="AH225" s="89"/>
      <c r="AI225" s="29"/>
      <c r="AJ225" s="30"/>
      <c r="AK225" s="152"/>
      <c r="AL225" s="31"/>
    </row>
    <row r="226" spans="10:39" x14ac:dyDescent="0.3">
      <c r="J226" s="88"/>
      <c r="K226" s="140"/>
      <c r="L226" s="88"/>
      <c r="M226" s="89"/>
      <c r="N226" s="89"/>
      <c r="O226" s="245"/>
      <c r="P226" s="237"/>
      <c r="Q226" s="252"/>
      <c r="R226" s="260"/>
      <c r="T226" s="88" t="str">
        <f t="shared" si="98"/>
        <v/>
      </c>
      <c r="U226" s="140"/>
      <c r="V226" s="88"/>
      <c r="W226" s="89"/>
      <c r="X226" s="89"/>
      <c r="Y226" s="29"/>
      <c r="Z226" s="30"/>
      <c r="AA226" s="152"/>
      <c r="AB226" s="31"/>
      <c r="AD226" s="88" t="str">
        <f t="shared" si="99"/>
        <v/>
      </c>
      <c r="AE226" s="140"/>
      <c r="AF226" s="88"/>
      <c r="AG226" s="89"/>
      <c r="AH226" s="89"/>
      <c r="AI226" s="29"/>
      <c r="AJ226" s="30"/>
      <c r="AK226" s="152"/>
      <c r="AL226" s="31"/>
      <c r="AM226" s="3"/>
    </row>
    <row r="227" spans="10:39" x14ac:dyDescent="0.3">
      <c r="J227" s="88"/>
      <c r="K227" s="140"/>
      <c r="L227" s="88"/>
      <c r="M227" s="89" t="s">
        <v>107</v>
      </c>
      <c r="N227" s="89"/>
      <c r="O227" s="206">
        <f>SUM(O222:O226)</f>
        <v>395.85</v>
      </c>
      <c r="P227" s="215">
        <f t="shared" ref="P227" si="103">SUM(P222:P226)</f>
        <v>38.15</v>
      </c>
      <c r="Q227" s="225">
        <f t="shared" ref="Q227" si="104">SUM(Q222:Q226)</f>
        <v>42.900000000000006</v>
      </c>
      <c r="R227" s="231">
        <f t="shared" ref="R227" si="105">SUM(R222:R226)</f>
        <v>7.35</v>
      </c>
      <c r="S227" s="3">
        <v>1098</v>
      </c>
      <c r="T227" s="88"/>
      <c r="U227" s="140"/>
      <c r="V227" s="88"/>
      <c r="W227" s="89" t="s">
        <v>107</v>
      </c>
      <c r="X227" s="89"/>
      <c r="Y227" s="32">
        <f>SUM(Y222:Y226)</f>
        <v>394.45000000000005</v>
      </c>
      <c r="Z227" s="45">
        <f t="shared" ref="Z227" si="106">SUM(Z222:Z226)</f>
        <v>33.700000000000003</v>
      </c>
      <c r="AA227" s="148">
        <f t="shared" ref="AA227" si="107">SUM(AA222:AA226)</f>
        <v>46.2</v>
      </c>
      <c r="AB227" s="46">
        <f t="shared" ref="AB227" si="108">SUM(AB222:AB226)</f>
        <v>7.3934999999999995</v>
      </c>
      <c r="AC227" s="3">
        <v>961</v>
      </c>
      <c r="AD227" s="88"/>
      <c r="AE227" s="140"/>
      <c r="AF227" s="88"/>
      <c r="AG227" s="89" t="s">
        <v>107</v>
      </c>
      <c r="AH227" s="89"/>
      <c r="AI227" s="32">
        <f>SUM(AI222:AI226)</f>
        <v>408.85</v>
      </c>
      <c r="AJ227" s="45">
        <f t="shared" ref="AJ227" si="109">SUM(AJ222:AJ226)</f>
        <v>34.349999999999994</v>
      </c>
      <c r="AK227" s="148">
        <f t="shared" ref="AK227" si="110">SUM(AK222:AK226)</f>
        <v>27.7</v>
      </c>
      <c r="AL227" s="46">
        <f t="shared" ref="AL227" si="111">SUM(AL222:AL226)</f>
        <v>16.55</v>
      </c>
    </row>
    <row r="228" spans="10:39" ht="15" thickBot="1" x14ac:dyDescent="0.35">
      <c r="J228" s="90"/>
      <c r="K228" s="142"/>
      <c r="L228" s="90"/>
      <c r="M228" s="91"/>
      <c r="N228" s="91"/>
      <c r="O228" s="246"/>
      <c r="P228" s="238"/>
      <c r="Q228" s="253"/>
      <c r="R228" s="261"/>
      <c r="S228" s="3"/>
      <c r="T228" s="104" t="str">
        <f t="shared" ref="T228:T233" si="112">IFERROR(IF(W228="",O228/S228,W228),"")</f>
        <v/>
      </c>
      <c r="U228" s="141"/>
      <c r="V228" s="104"/>
      <c r="W228" s="105"/>
      <c r="X228" s="105"/>
      <c r="Y228" s="42"/>
      <c r="Z228" s="43"/>
      <c r="AA228" s="201"/>
      <c r="AB228" s="44"/>
      <c r="AC228" s="3"/>
      <c r="AD228" s="104" t="str">
        <f t="shared" ref="AD228:AD233" si="113">IFERROR(IF(AG228="",Y228/AC228,AG228),"")</f>
        <v/>
      </c>
      <c r="AE228" s="141"/>
      <c r="AF228" s="104"/>
      <c r="AG228" s="105"/>
      <c r="AH228" s="105"/>
      <c r="AI228" s="42"/>
      <c r="AJ228" s="43"/>
      <c r="AK228" s="201"/>
      <c r="AL228" s="44"/>
    </row>
    <row r="229" spans="10:39" ht="15" thickTop="1" x14ac:dyDescent="0.3">
      <c r="J229" s="92">
        <v>0.3</v>
      </c>
      <c r="K229" s="129">
        <f t="shared" si="100"/>
        <v>30</v>
      </c>
      <c r="L229" s="92" t="s">
        <v>99</v>
      </c>
      <c r="M229" s="93"/>
      <c r="N229" s="93" t="s">
        <v>10</v>
      </c>
      <c r="O229" s="244">
        <f>IF($J229="",(IFERROR(VLOOKUP($N229,$A$2:$H$595,4,0),"")),(IFERROR(IFERROR(VLOOKUP($N229,$A$2:$H$595,4,0),"")*$J229,"")))</f>
        <v>108</v>
      </c>
      <c r="P229" s="236">
        <f>IF($J229="",(IFERROR(VLOOKUP($N229,$A$2:$H$595,5,0),"")),(IFERROR(IFERROR(VLOOKUP($N229,$A$2:$H$595,5,0),"")*$J229,"")))</f>
        <v>3.9</v>
      </c>
      <c r="Q229" s="251">
        <f>IF($J229="",(IFERROR(VLOOKUP($N229,$A$2:$H$595,6,0),"")),(IFERROR(IFERROR(VLOOKUP($N229,$A$2:$H$595,6,0),"")*$J229,"")))</f>
        <v>20.399999999999999</v>
      </c>
      <c r="R229" s="259">
        <f>IF($J229="",(IFERROR(VLOOKUP($N229,$A$2:$H$595,7,0),"")),(IFERROR(IFERROR(VLOOKUP($N229,$A$2:$H$595,7,0),"")*$J229,"")))</f>
        <v>2.1</v>
      </c>
      <c r="S229">
        <f>IFERROR(VLOOKUP($X229,$A$2:$H$595,4,0),"")</f>
        <v>383</v>
      </c>
      <c r="T229" s="92">
        <f t="shared" si="112"/>
        <v>0.2</v>
      </c>
      <c r="U229" s="129">
        <f t="shared" si="101"/>
        <v>20</v>
      </c>
      <c r="V229" s="92" t="s">
        <v>99</v>
      </c>
      <c r="W229" s="93">
        <v>0.2</v>
      </c>
      <c r="X229" s="93" t="s">
        <v>40</v>
      </c>
      <c r="Y229" s="26">
        <f>IF($T229="",(IFERROR(VLOOKUP($X229,$A$2:$H$595,4,0),"")),(IFERROR(IFERROR(VLOOKUP($X229,$A$2:$H$595,4,0),"")*$T229,"")))</f>
        <v>76.600000000000009</v>
      </c>
      <c r="Z229" s="27">
        <f>IF($T229="",(IFERROR(VLOOKUP($X229,$A$2:$H$595,5,0),"")),(IFERROR(IFERROR(VLOOKUP($X229,$A$2:$H$595,5,0),"")*$T229,"")))</f>
        <v>1.3</v>
      </c>
      <c r="AA229" s="151">
        <f>IF($T229="",(IFERROR(VLOOKUP($X229,$A$2:$H$595,6,0),"")),(IFERROR(IFERROR(VLOOKUP($X229,$A$2:$H$595,6,0),"")*$T229,"")))</f>
        <v>17.3</v>
      </c>
      <c r="AB229" s="28">
        <f>IF($T229="",(IFERROR(VLOOKUP($X229,$A$2:$H$595,7,0),"")),(IFERROR(IFERROR(VLOOKUP($X229,$A$2:$H$595,7,0),"")*$T229,"")))</f>
        <v>0.2</v>
      </c>
      <c r="AC229">
        <f>IFERROR(VLOOKUP($AH229,$A$2:$H$595,4,0),"")</f>
        <v>202</v>
      </c>
      <c r="AD229" s="92">
        <f t="shared" si="113"/>
        <v>0.35</v>
      </c>
      <c r="AE229" s="129">
        <f t="shared" si="102"/>
        <v>35</v>
      </c>
      <c r="AF229" s="92" t="s">
        <v>99</v>
      </c>
      <c r="AG229" s="93">
        <v>0.35</v>
      </c>
      <c r="AH229" s="93" t="s">
        <v>145</v>
      </c>
      <c r="AI229" s="26">
        <f>IF($AD229="",(IFERROR(VLOOKUP($AH229,$A$2:$H$595,4,0),"")),(IFERROR(IFERROR(VLOOKUP($AH229,$A$2:$H$595,4,0),"")*$AD229,"")))</f>
        <v>70.699999999999989</v>
      </c>
      <c r="AJ229" s="27">
        <f>IF($AD229="",(IFERROR(VLOOKUP($AH229,$A$2:$H$595,5,0),"")),(IFERROR(IFERROR(VLOOKUP($AH229,$A$2:$H$595,5,0),"")*$AD229,"")))</f>
        <v>3.8499999999999996</v>
      </c>
      <c r="AK229" s="151">
        <f>IF($AD229="",(IFERROR(VLOOKUP($AH229,$A$2:$H$595,6,0),"")),(IFERROR(IFERROR(VLOOKUP($AH229,$A$2:$H$595,6,0),"")*$AD229,"")))</f>
        <v>11.549999999999999</v>
      </c>
      <c r="AL229" s="28">
        <f>IF($AD229="",(IFERROR(VLOOKUP($AH229,$A$2:$H$595,7,0),"")),(IFERROR(IFERROR(VLOOKUP($AH229,$A$2:$H$595,7,0),"")*$AD229,"")))</f>
        <v>0.17499999999999999</v>
      </c>
    </row>
    <row r="230" spans="10:39" x14ac:dyDescent="0.3">
      <c r="J230" s="94">
        <v>0.2</v>
      </c>
      <c r="K230" s="130">
        <f t="shared" si="100"/>
        <v>20</v>
      </c>
      <c r="L230" s="94" t="s">
        <v>99</v>
      </c>
      <c r="M230" s="95"/>
      <c r="N230" s="95" t="s">
        <v>14</v>
      </c>
      <c r="O230" s="245">
        <f>IF($J230="",(IFERROR(VLOOKUP($N230,$A$2:$H$595,4,0),"")),(IFERROR(IFERROR(VLOOKUP($N230,$A$2:$H$595,4,0),"")*$J230,"")))</f>
        <v>120</v>
      </c>
      <c r="P230" s="237">
        <f>IF($J230="",(IFERROR(VLOOKUP($N230,$A$2:$H$595,5,0),"")),(IFERROR(IFERROR(VLOOKUP($N230,$A$2:$H$595,5,0),"")*$J230,"")))</f>
        <v>4.8000000000000007</v>
      </c>
      <c r="Q230" s="252">
        <f>IF($J230="",(IFERROR(VLOOKUP($N230,$A$2:$H$595,6,0),"")),(IFERROR(IFERROR(VLOOKUP($N230,$A$2:$H$595,6,0),"")*$J230,"")))</f>
        <v>2.4000000000000004</v>
      </c>
      <c r="R230" s="260">
        <f>IF($J230="",(IFERROR(VLOOKUP($N230,$A$2:$H$595,7,0),"")),(IFERROR(IFERROR(VLOOKUP($N230,$A$2:$H$595,7,0),"")*$J230,"")))</f>
        <v>9.6000000000000014</v>
      </c>
      <c r="S230">
        <f>IFERROR(VLOOKUP($X230,$A$2:$H$595,4,0),"")</f>
        <v>654</v>
      </c>
      <c r="T230" s="94">
        <f t="shared" si="112"/>
        <v>0.15</v>
      </c>
      <c r="U230" s="130">
        <f t="shared" si="101"/>
        <v>15</v>
      </c>
      <c r="V230" s="94" t="s">
        <v>99</v>
      </c>
      <c r="W230" s="95">
        <v>0.15</v>
      </c>
      <c r="X230" s="95" t="s">
        <v>27</v>
      </c>
      <c r="Y230" s="29">
        <f>IF($T230="",(IFERROR(VLOOKUP($X230,$A$2:$H$595,4,0),"")),(IFERROR(IFERROR(VLOOKUP($X230,$A$2:$H$595,4,0),"")*$T230,"")))</f>
        <v>98.1</v>
      </c>
      <c r="Z230" s="30">
        <f>IF($T230="",(IFERROR(VLOOKUP($X230,$A$2:$H$595,5,0),"")),(IFERROR(IFERROR(VLOOKUP($X230,$A$2:$H$595,5,0),"")*$T230,"")))</f>
        <v>2.25</v>
      </c>
      <c r="AA230" s="152">
        <f>IF($T230="",(IFERROR(VLOOKUP($X230,$A$2:$H$595,6,0),"")),(IFERROR(IFERROR(VLOOKUP($X230,$A$2:$H$595,6,0),"")*$T230,"")))</f>
        <v>2.1</v>
      </c>
      <c r="AB230" s="31">
        <f>IF($T230="",(IFERROR(VLOOKUP($X230,$A$2:$H$595,7,0),"")),(IFERROR(IFERROR(VLOOKUP($X230,$A$2:$H$595,7,0),"")*$T230,"")))</f>
        <v>9.75</v>
      </c>
      <c r="AC230">
        <f>IFERROR(VLOOKUP($AH230,$A$2:$H$595,4,0),"")</f>
        <v>160</v>
      </c>
      <c r="AD230" s="94">
        <f t="shared" si="113"/>
        <v>0.3</v>
      </c>
      <c r="AE230" s="130">
        <f t="shared" si="102"/>
        <v>30</v>
      </c>
      <c r="AF230" s="94" t="s">
        <v>99</v>
      </c>
      <c r="AG230" s="95">
        <v>0.3</v>
      </c>
      <c r="AH230" s="95" t="s">
        <v>80</v>
      </c>
      <c r="AI230" s="29">
        <f>IF($AD230="",(IFERROR(VLOOKUP($AH230,$A$2:$H$595,4,0),"")),(IFERROR(IFERROR(VLOOKUP($AH230,$A$2:$H$595,4,0),"")*$AD230,"")))</f>
        <v>48</v>
      </c>
      <c r="AJ230" s="30">
        <f>IF($AD230="",(IFERROR(VLOOKUP($AH230,$A$2:$H$595,5,0),"")),(IFERROR(IFERROR(VLOOKUP($AH230,$A$2:$H$595,5,0),"")*$AD230,"")))</f>
        <v>0.6</v>
      </c>
      <c r="AK230" s="152">
        <f>IF($AD230="",(IFERROR(VLOOKUP($AH230,$A$2:$H$595,6,0),"")),(IFERROR(IFERROR(VLOOKUP($AH230,$A$2:$H$595,6,0),"")*$AD230,"")))</f>
        <v>2.5589999999999997</v>
      </c>
      <c r="AL230" s="31">
        <f>IF($AD230="",(IFERROR(VLOOKUP($AH230,$A$2:$H$595,7,0),"")),(IFERROR(IFERROR(VLOOKUP($AH230,$A$2:$H$595,7,0),"")*$AD230,"")))</f>
        <v>4.3979999999999997</v>
      </c>
    </row>
    <row r="231" spans="10:39" x14ac:dyDescent="0.3">
      <c r="J231" s="94">
        <v>0.5</v>
      </c>
      <c r="K231" s="130">
        <f t="shared" si="100"/>
        <v>50</v>
      </c>
      <c r="L231" s="94" t="s">
        <v>99</v>
      </c>
      <c r="M231" s="95"/>
      <c r="N231" s="95" t="s">
        <v>25</v>
      </c>
      <c r="O231" s="245">
        <f>IF($J231="",(IFERROR(VLOOKUP($N231,$A$2:$H$595,4,0),"")),(IFERROR(IFERROR(VLOOKUP($N231,$A$2:$H$595,4,0),"")*$J231,"")))</f>
        <v>30</v>
      </c>
      <c r="P231" s="237">
        <f>IF($J231="",(IFERROR(VLOOKUP($N231,$A$2:$H$595,5,0),"")),(IFERROR(IFERROR(VLOOKUP($N231,$A$2:$H$595,5,0),"")*$J231,"")))</f>
        <v>0.5</v>
      </c>
      <c r="Q231" s="252">
        <f>IF($J231="",(IFERROR(VLOOKUP($N231,$A$2:$H$595,6,0),"")),(IFERROR(IFERROR(VLOOKUP($N231,$A$2:$H$595,6,0),"")*$J231,"")))</f>
        <v>7</v>
      </c>
      <c r="R231" s="260">
        <f>IF($J231="",(IFERROR(VLOOKUP($N231,$A$2:$H$595,7,0),"")),(IFERROR(IFERROR(VLOOKUP($N231,$A$2:$H$595,7,0),"")*$J231,"")))</f>
        <v>0</v>
      </c>
      <c r="S231">
        <f>IFERROR(VLOOKUP($X231,$A$2:$H$595,4,0),"")</f>
        <v>45</v>
      </c>
      <c r="T231" s="94">
        <f t="shared" si="112"/>
        <v>0.7</v>
      </c>
      <c r="U231" s="130">
        <f t="shared" si="101"/>
        <v>70</v>
      </c>
      <c r="V231" s="94" t="s">
        <v>99</v>
      </c>
      <c r="W231" s="95">
        <v>0.7</v>
      </c>
      <c r="X231" s="95" t="s">
        <v>26</v>
      </c>
      <c r="Y231" s="29">
        <f>IF($T231="",(IFERROR(VLOOKUP($X231,$A$2:$H$595,4,0),"")),(IFERROR(IFERROR(VLOOKUP($X231,$A$2:$H$595,4,0),"")*$T231,"")))</f>
        <v>31.499999999999996</v>
      </c>
      <c r="Z231" s="30">
        <f>IF($T231="",(IFERROR(VLOOKUP($X231,$A$2:$H$595,5,0),"")),(IFERROR(IFERROR(VLOOKUP($X231,$A$2:$H$595,5,0),"")*$T231,"")))</f>
        <v>0.7</v>
      </c>
      <c r="AA231" s="152">
        <f>IF($T231="",(IFERROR(VLOOKUP($X231,$A$2:$H$595,6,0),"")),(IFERROR(IFERROR(VLOOKUP($X231,$A$2:$H$595,6,0),"")*$T231,"")))</f>
        <v>3.5</v>
      </c>
      <c r="AB231" s="31">
        <f>IF($T231="",(IFERROR(VLOOKUP($X231,$A$2:$H$595,7,0),"")),(IFERROR(IFERROR(VLOOKUP($X231,$A$2:$H$595,7,0),"")*$T231,"")))</f>
        <v>0</v>
      </c>
      <c r="AC231">
        <f>IFERROR(VLOOKUP($AH231,$A$2:$H$595,4,0),"")</f>
        <v>717</v>
      </c>
      <c r="AD231" s="94">
        <f t="shared" si="113"/>
        <v>0.05</v>
      </c>
      <c r="AE231" s="130">
        <f t="shared" si="102"/>
        <v>5</v>
      </c>
      <c r="AF231" s="94" t="s">
        <v>99</v>
      </c>
      <c r="AG231" s="95">
        <v>0.05</v>
      </c>
      <c r="AH231" s="95" t="s">
        <v>15</v>
      </c>
      <c r="AI231" s="29">
        <f>IF($AD231="",(IFERROR(VLOOKUP($AH231,$A$2:$H$595,4,0),"")),(IFERROR(IFERROR(VLOOKUP($AH231,$A$2:$H$595,4,0),"")*$AD231,"")))</f>
        <v>35.85</v>
      </c>
      <c r="AJ231" s="30">
        <f>IF($AD231="",(IFERROR(VLOOKUP($AH231,$A$2:$H$595,5,0),"")),(IFERROR(IFERROR(VLOOKUP($AH231,$A$2:$H$595,5,0),"")*$AD231,"")))</f>
        <v>0.05</v>
      </c>
      <c r="AK231" s="152">
        <f>IF($AD231="",(IFERROR(VLOOKUP($AH231,$A$2:$H$595,6,0),"")),(IFERROR(IFERROR(VLOOKUP($AH231,$A$2:$H$595,6,0),"")*$AD231,"")))</f>
        <v>0</v>
      </c>
      <c r="AL231" s="31">
        <f>IF($AD231="",(IFERROR(VLOOKUP($AH231,$A$2:$H$595,7,0),"")),(IFERROR(IFERROR(VLOOKUP($AH231,$A$2:$H$595,7,0),"")*$AD231,"")))</f>
        <v>4.05</v>
      </c>
    </row>
    <row r="232" spans="10:39" x14ac:dyDescent="0.3">
      <c r="J232" s="94">
        <v>0.5</v>
      </c>
      <c r="K232" s="127">
        <v>0.5</v>
      </c>
      <c r="L232" s="94" t="s">
        <v>104</v>
      </c>
      <c r="M232" s="95"/>
      <c r="N232" s="95" t="s">
        <v>134</v>
      </c>
      <c r="O232" s="245">
        <f>IF($J232="",(IFERROR(VLOOKUP($N232,$A$2:$H$595,4,0),"")),(IFERROR(IFERROR(VLOOKUP($N232,$A$2:$H$595,4,0),"")*$J232,"")))</f>
        <v>60</v>
      </c>
      <c r="P232" s="237">
        <f>IF($J232="",(IFERROR(VLOOKUP($N232,$A$2:$H$595,5,0),"")),(IFERROR(IFERROR(VLOOKUP($N232,$A$2:$H$595,5,0),"")*$J232,"")))</f>
        <v>12</v>
      </c>
      <c r="Q232" s="252">
        <f>IF($J232="",(IFERROR(VLOOKUP($N232,$A$2:$H$595,6,0),"")),(IFERROR(IFERROR(VLOOKUP($N232,$A$2:$H$595,6,0),"")*$J232,"")))</f>
        <v>1.5</v>
      </c>
      <c r="R232" s="260">
        <f>IF($J232="",(IFERROR(VLOOKUP($N232,$A$2:$H$595,7,0),"")),(IFERROR(IFERROR(VLOOKUP($N232,$A$2:$H$595,7,0),"")*$J232,"")))</f>
        <v>0.5</v>
      </c>
      <c r="S232">
        <f>IFERROR(VLOOKUP($X232,$A$2:$H$595,4,0),"")</f>
        <v>80</v>
      </c>
      <c r="T232" s="94">
        <f t="shared" si="112"/>
        <v>1</v>
      </c>
      <c r="U232" s="130">
        <f t="shared" si="101"/>
        <v>100</v>
      </c>
      <c r="V232" s="94" t="s">
        <v>99</v>
      </c>
      <c r="W232" s="95">
        <v>1</v>
      </c>
      <c r="X232" s="95" t="s">
        <v>73</v>
      </c>
      <c r="Y232" s="29">
        <f>IF($T232="",(IFERROR(VLOOKUP($X232,$A$2:$H$595,4,0),"")),(IFERROR(IFERROR(VLOOKUP($X232,$A$2:$H$595,4,0),"")*$T232,"")))</f>
        <v>80</v>
      </c>
      <c r="Z232" s="30">
        <f>IF($T232="",(IFERROR(VLOOKUP($X232,$A$2:$H$595,5,0),"")),(IFERROR(IFERROR(VLOOKUP($X232,$A$2:$H$595,5,0),"")*$T232,"")))</f>
        <v>11</v>
      </c>
      <c r="AA232" s="152">
        <f>IF($T232="",(IFERROR(VLOOKUP($X232,$A$2:$H$595,6,0),"")),(IFERROR(IFERROR(VLOOKUP($X232,$A$2:$H$595,6,0),"")*$T232,"")))</f>
        <v>3</v>
      </c>
      <c r="AB232" s="31">
        <f>IF($T232="",(IFERROR(VLOOKUP($X232,$A$2:$H$595,7,0),"")),(IFERROR(IFERROR(VLOOKUP($X232,$A$2:$H$595,7,0),"")*$T232,"")))</f>
        <v>2.2999999999999998</v>
      </c>
      <c r="AC232">
        <f>IFERROR(VLOOKUP($AH232,$A$2:$H$595,4,0),"")</f>
        <v>100</v>
      </c>
      <c r="AD232" s="94">
        <f t="shared" si="113"/>
        <v>0.7</v>
      </c>
      <c r="AE232" s="130">
        <f t="shared" si="102"/>
        <v>70</v>
      </c>
      <c r="AF232" s="94" t="s">
        <v>99</v>
      </c>
      <c r="AG232" s="95">
        <v>0.7</v>
      </c>
      <c r="AH232" s="95" t="s">
        <v>34</v>
      </c>
      <c r="AI232" s="29">
        <f>IF($AD232="",(IFERROR(VLOOKUP($AH232,$A$2:$H$595,4,0),"")),(IFERROR(IFERROR(VLOOKUP($AH232,$A$2:$H$595,4,0),"")*$AD232,"")))</f>
        <v>70</v>
      </c>
      <c r="AJ232" s="30">
        <f>IF($AD232="",(IFERROR(VLOOKUP($AH232,$A$2:$H$595,5,0),"")),(IFERROR(IFERROR(VLOOKUP($AH232,$A$2:$H$595,5,0),"")*$AD232,"")))</f>
        <v>14.7</v>
      </c>
      <c r="AK232" s="152">
        <f>IF($AD232="",(IFERROR(VLOOKUP($AH232,$A$2:$H$595,6,0),"")),(IFERROR(IFERROR(VLOOKUP($AH232,$A$2:$H$595,6,0),"")*$AD232,"")))</f>
        <v>0.7</v>
      </c>
      <c r="AL232" s="31">
        <f>IF($AD232="",(IFERROR(VLOOKUP($AH232,$A$2:$H$595,7,0),"")),(IFERROR(IFERROR(VLOOKUP($AH232,$A$2:$H$595,7,0),"")*$AD232,"")))</f>
        <v>1.4</v>
      </c>
    </row>
    <row r="233" spans="10:39" x14ac:dyDescent="0.3">
      <c r="J233" s="94"/>
      <c r="K233" s="130"/>
      <c r="L233" s="94"/>
      <c r="M233" s="95"/>
      <c r="N233" s="95"/>
      <c r="O233" s="245"/>
      <c r="P233" s="237"/>
      <c r="Q233" s="252"/>
      <c r="R233" s="260"/>
      <c r="S233">
        <f>IFERROR(VLOOKUP($X233,$A$2:$H$595,4,0),"")</f>
        <v>486</v>
      </c>
      <c r="T233" s="94">
        <f t="shared" si="112"/>
        <v>0.1</v>
      </c>
      <c r="U233" s="130">
        <f t="shared" si="101"/>
        <v>10</v>
      </c>
      <c r="V233" s="94" t="s">
        <v>99</v>
      </c>
      <c r="W233" s="95">
        <v>0.1</v>
      </c>
      <c r="X233" s="95" t="s">
        <v>20</v>
      </c>
      <c r="Y233" s="29">
        <f>IF($T233="",(IFERROR(VLOOKUP($X233,$A$2:$H$595,4,0),"")),(IFERROR(IFERROR(VLOOKUP($X233,$A$2:$H$595,4,0),"")*$T233,"")))</f>
        <v>48.6</v>
      </c>
      <c r="Z233" s="30">
        <f>IF($T233="",(IFERROR(VLOOKUP($X233,$A$2:$H$595,5,0),"")),(IFERROR(IFERROR(VLOOKUP($X233,$A$2:$H$595,5,0),"")*$T233,"")))</f>
        <v>2</v>
      </c>
      <c r="AA233" s="152">
        <f>IF($T233="",(IFERROR(VLOOKUP($X233,$A$2:$H$595,6,0),"")),(IFERROR(IFERROR(VLOOKUP($X233,$A$2:$H$595,6,0),"")*$T233,"")))</f>
        <v>3.3000000000000003</v>
      </c>
      <c r="AB233" s="31">
        <f>IF($T233="",(IFERROR(VLOOKUP($X233,$A$2:$H$595,7,0),"")),(IFERROR(IFERROR(VLOOKUP($X233,$A$2:$H$595,7,0),"")*$T233,"")))</f>
        <v>3.1</v>
      </c>
      <c r="AC233">
        <f>IFERROR(VLOOKUP($AH233,$A$2:$H$595,4,0),"")</f>
        <v>80</v>
      </c>
      <c r="AD233" s="94">
        <f t="shared" si="113"/>
        <v>1</v>
      </c>
      <c r="AE233" s="127">
        <v>1</v>
      </c>
      <c r="AF233" s="94" t="s">
        <v>101</v>
      </c>
      <c r="AG233" s="95">
        <v>1</v>
      </c>
      <c r="AH233" s="95" t="s">
        <v>5</v>
      </c>
      <c r="AI233" s="29">
        <f>IF($AD233="",(IFERROR(VLOOKUP($AH233,$A$2:$H$595,4,0),"")),(IFERROR(IFERROR(VLOOKUP($AH233,$A$2:$H$595,4,0),"")*$AD233,"")))</f>
        <v>80</v>
      </c>
      <c r="AJ233" s="30">
        <f>IF($AD233="",(IFERROR(VLOOKUP($AH233,$A$2:$H$595,5,0),"")),(IFERROR(IFERROR(VLOOKUP($AH233,$A$2:$H$595,5,0),"")*$AD233,"")))</f>
        <v>6</v>
      </c>
      <c r="AK233" s="152">
        <f>IF($AD233="",(IFERROR(VLOOKUP($AH233,$A$2:$H$595,6,0),"")),(IFERROR(IFERROR(VLOOKUP($AH233,$A$2:$H$595,6,0),"")*$AD233,"")))</f>
        <v>0</v>
      </c>
      <c r="AL233" s="31">
        <f>IF($AD233="",(IFERROR(VLOOKUP($AH233,$A$2:$H$595,7,0),"")),(IFERROR(IFERROR(VLOOKUP($AH233,$A$2:$H$595,7,0),"")*$AD233,"")))</f>
        <v>5</v>
      </c>
    </row>
    <row r="234" spans="10:39" x14ac:dyDescent="0.3">
      <c r="J234" s="94"/>
      <c r="K234" s="130"/>
      <c r="L234" s="94"/>
      <c r="M234" s="95"/>
      <c r="N234" s="95"/>
      <c r="O234" s="206"/>
      <c r="P234" s="237"/>
      <c r="Q234" s="252"/>
      <c r="R234" s="260"/>
      <c r="T234" s="94"/>
      <c r="U234" s="130"/>
      <c r="V234" s="94"/>
      <c r="W234" s="95"/>
      <c r="X234" s="95"/>
      <c r="Y234" s="32"/>
      <c r="Z234" s="30"/>
      <c r="AA234" s="152"/>
      <c r="AB234" s="31"/>
      <c r="AD234" s="94"/>
      <c r="AE234" s="130"/>
      <c r="AF234" s="94"/>
      <c r="AG234" s="95"/>
      <c r="AH234" s="95"/>
      <c r="AI234" s="32"/>
      <c r="AJ234" s="30"/>
      <c r="AK234" s="152"/>
      <c r="AL234" s="31"/>
    </row>
    <row r="235" spans="10:39" x14ac:dyDescent="0.3">
      <c r="J235" s="94"/>
      <c r="K235" s="130"/>
      <c r="L235" s="94"/>
      <c r="M235" s="95" t="s">
        <v>107</v>
      </c>
      <c r="N235" s="95"/>
      <c r="O235" s="206">
        <f>SUM(O229:O233)</f>
        <v>318</v>
      </c>
      <c r="P235" s="215">
        <f t="shared" ref="P235" si="114">SUM(P229:P233)</f>
        <v>21.200000000000003</v>
      </c>
      <c r="Q235" s="225">
        <f t="shared" ref="Q235" si="115">SUM(Q229:Q233)</f>
        <v>31.299999999999997</v>
      </c>
      <c r="R235" s="231">
        <f t="shared" ref="R235" si="116">SUM(R229:R233)</f>
        <v>12.200000000000001</v>
      </c>
      <c r="S235" s="3">
        <v>1615</v>
      </c>
      <c r="T235" s="94"/>
      <c r="U235" s="130"/>
      <c r="V235" s="94"/>
      <c r="W235" s="95" t="s">
        <v>107</v>
      </c>
      <c r="X235" s="95"/>
      <c r="Y235" s="32">
        <f>SUM(Y229:Y233)</f>
        <v>334.8</v>
      </c>
      <c r="Z235" s="45">
        <f t="shared" ref="Z235" si="117">SUM(Z229:Z233)</f>
        <v>17.25</v>
      </c>
      <c r="AA235" s="148">
        <f t="shared" ref="AA235" si="118">SUM(AA229:AA233)</f>
        <v>29.200000000000003</v>
      </c>
      <c r="AB235" s="46">
        <f t="shared" ref="AB235" si="119">SUM(AB229:AB233)</f>
        <v>15.35</v>
      </c>
      <c r="AC235" s="3">
        <v>1259</v>
      </c>
      <c r="AD235" s="94"/>
      <c r="AE235" s="130"/>
      <c r="AF235" s="94"/>
      <c r="AG235" s="95" t="s">
        <v>107</v>
      </c>
      <c r="AH235" s="95"/>
      <c r="AI235" s="32">
        <f>SUM(AI229:AI233)</f>
        <v>304.54999999999995</v>
      </c>
      <c r="AJ235" s="45">
        <f t="shared" ref="AJ235" si="120">SUM(AJ229:AJ233)</f>
        <v>25.2</v>
      </c>
      <c r="AK235" s="148">
        <f t="shared" ref="AK235" si="121">SUM(AK229:AK233)</f>
        <v>14.808999999999997</v>
      </c>
      <c r="AL235" s="46">
        <f t="shared" ref="AL235" si="122">SUM(AL229:AL233)</f>
        <v>15.023</v>
      </c>
    </row>
    <row r="236" spans="10:39" ht="15" thickBot="1" x14ac:dyDescent="0.35">
      <c r="J236" s="96"/>
      <c r="K236" s="131"/>
      <c r="L236" s="96"/>
      <c r="M236" s="97"/>
      <c r="N236" s="97"/>
      <c r="O236" s="246"/>
      <c r="P236" s="238"/>
      <c r="Q236" s="253"/>
      <c r="R236" s="261"/>
      <c r="S236" s="3"/>
      <c r="T236" s="96"/>
      <c r="U236" s="131"/>
      <c r="V236" s="96"/>
      <c r="W236" s="97"/>
      <c r="X236" s="97"/>
      <c r="Y236" s="36"/>
      <c r="Z236" s="34"/>
      <c r="AA236" s="149"/>
      <c r="AB236" s="35"/>
      <c r="AC236" s="3"/>
      <c r="AD236" s="96"/>
      <c r="AE236" s="131"/>
      <c r="AF236" s="96"/>
      <c r="AG236" s="97"/>
      <c r="AH236" s="97"/>
      <c r="AI236" s="36"/>
      <c r="AJ236" s="34"/>
      <c r="AK236" s="149"/>
      <c r="AL236" s="35"/>
      <c r="AM236" s="3"/>
    </row>
    <row r="237" spans="10:39" ht="15.6" thickTop="1" thickBot="1" x14ac:dyDescent="0.35">
      <c r="J237" s="57"/>
      <c r="K237" s="132"/>
      <c r="L237" s="57"/>
      <c r="M237" s="69"/>
      <c r="N237" s="69"/>
      <c r="O237" s="248"/>
      <c r="P237" s="240"/>
      <c r="Q237" s="255"/>
      <c r="R237" s="262"/>
      <c r="S237" s="3"/>
      <c r="T237" s="51"/>
      <c r="U237" s="111"/>
      <c r="V237" s="51"/>
      <c r="W237" s="65"/>
      <c r="X237" s="65"/>
      <c r="Y237" s="15"/>
      <c r="Z237" s="12"/>
      <c r="AA237" s="150"/>
      <c r="AB237" s="13"/>
      <c r="AC237" s="3"/>
      <c r="AD237" s="51"/>
      <c r="AE237" s="111"/>
      <c r="AF237" s="51"/>
      <c r="AG237" s="65"/>
      <c r="AH237" s="65"/>
      <c r="AI237" s="15"/>
      <c r="AJ237" s="12"/>
      <c r="AK237" s="150"/>
      <c r="AL237" s="13"/>
    </row>
    <row r="238" spans="10:39" ht="15" thickTop="1" x14ac:dyDescent="0.3">
      <c r="J238" s="52"/>
      <c r="K238" s="112"/>
      <c r="L238" s="52"/>
      <c r="M238" s="67"/>
      <c r="N238" s="67"/>
      <c r="O238" s="244"/>
      <c r="P238" s="236"/>
      <c r="Q238" s="251"/>
      <c r="R238" s="259"/>
      <c r="T238" s="51" t="str">
        <f t="shared" ref="T238:T244" si="123">IFERROR(IF(W238="",O238/S238,W238),"")</f>
        <v/>
      </c>
      <c r="U238" s="111"/>
      <c r="V238" s="51"/>
      <c r="W238" s="65"/>
      <c r="X238" s="65"/>
      <c r="Y238" s="11"/>
      <c r="Z238" s="12"/>
      <c r="AA238" s="150"/>
      <c r="AB238" s="13"/>
      <c r="AD238" s="51" t="str">
        <f t="shared" ref="AD238:AD244" si="124">IFERROR(IF(AG238="",Y238/AC238,AG238),"")</f>
        <v/>
      </c>
      <c r="AE238" s="111"/>
      <c r="AF238" s="51"/>
      <c r="AG238" s="65"/>
      <c r="AH238" s="65"/>
      <c r="AI238" s="11"/>
      <c r="AJ238" s="12"/>
      <c r="AK238" s="150"/>
      <c r="AL238" s="13"/>
    </row>
    <row r="239" spans="10:39" ht="15" thickBot="1" x14ac:dyDescent="0.35">
      <c r="J239" s="51"/>
      <c r="K239" s="111"/>
      <c r="L239" s="51"/>
      <c r="M239" s="65"/>
      <c r="N239" s="65"/>
      <c r="O239" s="247"/>
      <c r="P239" s="239"/>
      <c r="Q239" s="254"/>
      <c r="R239" s="157"/>
      <c r="T239" s="51"/>
      <c r="U239" s="111"/>
      <c r="V239" s="51"/>
      <c r="W239" s="65"/>
      <c r="X239" s="65"/>
      <c r="Y239" s="11"/>
      <c r="Z239" s="12"/>
      <c r="AA239" s="150"/>
      <c r="AB239" s="13"/>
      <c r="AD239" s="51"/>
      <c r="AE239" s="111"/>
      <c r="AF239" s="51"/>
      <c r="AG239" s="65"/>
      <c r="AH239" s="65"/>
      <c r="AI239" s="11"/>
      <c r="AJ239" s="12"/>
      <c r="AK239" s="150"/>
      <c r="AL239" s="13"/>
    </row>
    <row r="240" spans="10:39" ht="15" thickTop="1" x14ac:dyDescent="0.3">
      <c r="J240" s="78">
        <v>0.9</v>
      </c>
      <c r="K240" s="118">
        <f t="shared" si="100"/>
        <v>90</v>
      </c>
      <c r="L240" s="78" t="s">
        <v>99</v>
      </c>
      <c r="M240" s="79"/>
      <c r="N240" s="79" t="s">
        <v>48</v>
      </c>
      <c r="O240" s="244">
        <f>IF($J240="",(IFERROR(VLOOKUP($N240,$A$2:$H$595,4,0),"")),(IFERROR(IFERROR(VLOOKUP($N240,$A$2:$H$595,4,0),"")*$J240,"")))</f>
        <v>193.5</v>
      </c>
      <c r="P240" s="236">
        <f>IF($J240="",(IFERROR(VLOOKUP($N240,$A$2:$H$595,5,0),"")),(IFERROR(IFERROR(VLOOKUP($N240,$A$2:$H$595,5,0),"")*$J240,"")))</f>
        <v>17.100000000000001</v>
      </c>
      <c r="Q240" s="251">
        <f>IF($J240="",(IFERROR(VLOOKUP($N240,$A$2:$H$595,6,0),"")),(IFERROR(IFERROR(VLOOKUP($N240,$A$2:$H$595,6,0),"")*$J240,"")))</f>
        <v>0</v>
      </c>
      <c r="R240" s="259">
        <f>IF($J240="",(IFERROR(VLOOKUP($N240,$A$2:$H$595,7,0),"")),(IFERROR(IFERROR(VLOOKUP($N240,$A$2:$H$595,7,0),"")*$J240,"")))</f>
        <v>13.5</v>
      </c>
      <c r="S240">
        <f>IFERROR(VLOOKUP($X240,$A$2:$H$595,4,0),"")</f>
        <v>217</v>
      </c>
      <c r="T240" s="78">
        <f t="shared" si="123"/>
        <v>0.9</v>
      </c>
      <c r="U240" s="118">
        <f t="shared" si="101"/>
        <v>90</v>
      </c>
      <c r="V240" s="78" t="s">
        <v>99</v>
      </c>
      <c r="W240" s="79">
        <v>0.9</v>
      </c>
      <c r="X240" s="79" t="s">
        <v>31</v>
      </c>
      <c r="Y240" s="26">
        <f>IF($T240="",(IFERROR(VLOOKUP($X240,$A$2:$H$595,4,0),"")),(IFERROR(IFERROR(VLOOKUP($X240,$A$2:$H$595,4,0),"")*$T240,"")))</f>
        <v>195.3</v>
      </c>
      <c r="Z240" s="27">
        <f>IF($T240="",(IFERROR(VLOOKUP($X240,$A$2:$H$595,5,0),"")),(IFERROR(IFERROR(VLOOKUP($X240,$A$2:$H$595,5,0),"")*$T240,"")))</f>
        <v>18</v>
      </c>
      <c r="AA240" s="151">
        <f>IF($T240="",(IFERROR(VLOOKUP($X240,$A$2:$H$595,6,0),"")),(IFERROR(IFERROR(VLOOKUP($X240,$A$2:$H$595,6,0),"")*$T240,"")))</f>
        <v>0</v>
      </c>
      <c r="AB240" s="28">
        <f>IF($T240="",(IFERROR(VLOOKUP($X240,$A$2:$H$595,7,0),"")),(IFERROR(IFERROR(VLOOKUP($X240,$A$2:$H$595,7,0),"")*$T240,"")))</f>
        <v>12.6</v>
      </c>
      <c r="AC240">
        <f>IFERROR(VLOOKUP($AH240,$A$2:$H$595,4,0),"")</f>
        <v>170</v>
      </c>
      <c r="AD240" s="78">
        <f t="shared" si="124"/>
        <v>1.1488235294117648</v>
      </c>
      <c r="AE240" s="118">
        <f t="shared" si="102"/>
        <v>114.88235294117648</v>
      </c>
      <c r="AF240" s="78" t="s">
        <v>99</v>
      </c>
      <c r="AG240" s="79"/>
      <c r="AH240" s="79" t="s">
        <v>45</v>
      </c>
      <c r="AI240" s="26">
        <f>IF($AD240="",(IFERROR(VLOOKUP($AH240,$A$2:$H$595,4,0),"")),(IFERROR(IFERROR(VLOOKUP($AH240,$A$2:$H$595,4,0),"")*$AD240,"")))</f>
        <v>195.3</v>
      </c>
      <c r="AJ240" s="27">
        <f>IF($AD240="",(IFERROR(VLOOKUP($AH240,$A$2:$H$595,5,0),"")),(IFERROR(IFERROR(VLOOKUP($AH240,$A$2:$H$595,5,0),"")*$AD240,"")))</f>
        <v>21.82764705882353</v>
      </c>
      <c r="AK240" s="151">
        <f>IF($AD240="",(IFERROR(VLOOKUP($AH240,$A$2:$H$595,6,0),"")),(IFERROR(IFERROR(VLOOKUP($AH240,$A$2:$H$595,6,0),"")*$AD240,"")))</f>
        <v>0</v>
      </c>
      <c r="AL240" s="28">
        <f>IF($AD240="",(IFERROR(VLOOKUP($AH240,$A$2:$H$595,7,0),"")),(IFERROR(IFERROR(VLOOKUP($AH240,$A$2:$H$595,7,0),"")*$AD240,"")))</f>
        <v>11.488235294117647</v>
      </c>
    </row>
    <row r="241" spans="10:39" x14ac:dyDescent="0.3">
      <c r="J241" s="80">
        <v>1.5</v>
      </c>
      <c r="K241" s="119">
        <f t="shared" si="100"/>
        <v>150</v>
      </c>
      <c r="L241" s="80" t="s">
        <v>99</v>
      </c>
      <c r="M241" s="81"/>
      <c r="N241" s="81" t="s">
        <v>54</v>
      </c>
      <c r="O241" s="245">
        <f>IF($J241="",(IFERROR(VLOOKUP($N241,$A$2:$H$595,4,0),"")),(IFERROR(IFERROR(VLOOKUP($N241,$A$2:$H$595,4,0),"")*$J241,"")))</f>
        <v>132</v>
      </c>
      <c r="P241" s="237">
        <f>IF($J241="",(IFERROR(VLOOKUP($N241,$A$2:$H$595,5,0),"")),(IFERROR(IFERROR(VLOOKUP($N241,$A$2:$H$595,5,0),"")*$J241,"")))</f>
        <v>1.5</v>
      </c>
      <c r="Q241" s="252">
        <f>IF($J241="",(IFERROR(VLOOKUP($N241,$A$2:$H$595,6,0),"")),(IFERROR(IFERROR(VLOOKUP($N241,$A$2:$H$595,6,0),"")*$J241,"")))</f>
        <v>31.5</v>
      </c>
      <c r="R241" s="260">
        <f>IF($J241="",(IFERROR(VLOOKUP($N241,$A$2:$H$595,7,0),"")),(IFERROR(IFERROR(VLOOKUP($N241,$A$2:$H$595,7,0),"")*$J241,"")))</f>
        <v>0</v>
      </c>
      <c r="S241">
        <f>IFERROR(VLOOKUP($X241,$A$2:$H$595,4,0),"")</f>
        <v>130</v>
      </c>
      <c r="T241" s="80">
        <f t="shared" si="123"/>
        <v>1</v>
      </c>
      <c r="U241" s="119">
        <f t="shared" si="101"/>
        <v>100</v>
      </c>
      <c r="V241" s="80" t="s">
        <v>99</v>
      </c>
      <c r="W241" s="81">
        <v>1</v>
      </c>
      <c r="X241" s="81" t="s">
        <v>42</v>
      </c>
      <c r="Y241" s="29">
        <f>IF($T241="",(IFERROR(VLOOKUP($X241,$A$2:$H$595,4,0),"")),(IFERROR(IFERROR(VLOOKUP($X241,$A$2:$H$595,4,0),"")*$T241,"")))</f>
        <v>130</v>
      </c>
      <c r="Z241" s="30">
        <f>IF($T241="",(IFERROR(VLOOKUP($X241,$A$2:$H$595,5,0),"")),(IFERROR(IFERROR(VLOOKUP($X241,$A$2:$H$595,5,0),"")*$T241,"")))</f>
        <v>2.4</v>
      </c>
      <c r="AA241" s="152">
        <f>IF($T241="",(IFERROR(VLOOKUP($X241,$A$2:$H$595,6,0),"")),(IFERROR(IFERROR(VLOOKUP($X241,$A$2:$H$595,6,0),"")*$T241,"")))</f>
        <v>28.6</v>
      </c>
      <c r="AB241" s="31">
        <f>IF($T241="",(IFERROR(VLOOKUP($X241,$A$2:$H$595,7,0),"")),(IFERROR(IFERROR(VLOOKUP($X241,$A$2:$H$595,7,0),"")*$T241,"")))</f>
        <v>0.2</v>
      </c>
      <c r="AC241">
        <f>IFERROR(VLOOKUP($AH241,$A$2:$H$595,4,0),"")</f>
        <v>122</v>
      </c>
      <c r="AD241" s="80">
        <f t="shared" si="124"/>
        <v>1.1000000000000001</v>
      </c>
      <c r="AE241" s="119">
        <f t="shared" si="102"/>
        <v>110.00000000000001</v>
      </c>
      <c r="AF241" s="80" t="s">
        <v>99</v>
      </c>
      <c r="AG241" s="81">
        <v>1.1000000000000001</v>
      </c>
      <c r="AH241" s="81" t="s">
        <v>56</v>
      </c>
      <c r="AI241" s="29">
        <f>IF($AD241="",(IFERROR(VLOOKUP($AH241,$A$2:$H$595,4,0),"")),(IFERROR(IFERROR(VLOOKUP($AH241,$A$2:$H$595,4,0),"")*$AD241,"")))</f>
        <v>134.20000000000002</v>
      </c>
      <c r="AJ241" s="30">
        <f>IF($AD241="",(IFERROR(VLOOKUP($AH241,$A$2:$H$595,5,0),"")),(IFERROR(IFERROR(VLOOKUP($AH241,$A$2:$H$595,5,0),"")*$AD241,"")))</f>
        <v>4.4000000000000004</v>
      </c>
      <c r="AK241" s="152">
        <f>IF($AD241="",(IFERROR(VLOOKUP($AH241,$A$2:$H$595,6,0),"")),(IFERROR(IFERROR(VLOOKUP($AH241,$A$2:$H$595,6,0),"")*$AD241,"")))</f>
        <v>24.200000000000003</v>
      </c>
      <c r="AL241" s="31">
        <f>IF($AD241="",(IFERROR(VLOOKUP($AH241,$A$2:$H$595,7,0),"")),(IFERROR(IFERROR(VLOOKUP($AH241,$A$2:$H$595,7,0),"")*$AD241,"")))</f>
        <v>1.1000000000000001</v>
      </c>
    </row>
    <row r="242" spans="10:39" x14ac:dyDescent="0.3">
      <c r="J242" s="80">
        <v>0.05</v>
      </c>
      <c r="K242" s="119">
        <f t="shared" si="100"/>
        <v>5</v>
      </c>
      <c r="L242" s="80" t="s">
        <v>99</v>
      </c>
      <c r="M242" s="81"/>
      <c r="N242" s="81" t="s">
        <v>15</v>
      </c>
      <c r="O242" s="245">
        <f>IF($J242="",(IFERROR(VLOOKUP($N242,$A$2:$H$595,4,0),"")),(IFERROR(IFERROR(VLOOKUP($N242,$A$2:$H$595,4,0),"")*$J242,"")))</f>
        <v>35.85</v>
      </c>
      <c r="P242" s="237">
        <f>IF($J242="",(IFERROR(VLOOKUP($N242,$A$2:$H$595,5,0),"")),(IFERROR(IFERROR(VLOOKUP($N242,$A$2:$H$595,5,0),"")*$J242,"")))</f>
        <v>0.05</v>
      </c>
      <c r="Q242" s="252">
        <f>IF($J242="",(IFERROR(VLOOKUP($N242,$A$2:$H$595,6,0),"")),(IFERROR(IFERROR(VLOOKUP($N242,$A$2:$H$595,6,0),"")*$J242,"")))</f>
        <v>0</v>
      </c>
      <c r="R242" s="260">
        <f>IF($J242="",(IFERROR(VLOOKUP($N242,$A$2:$H$595,7,0),"")),(IFERROR(IFERROR(VLOOKUP($N242,$A$2:$H$595,7,0),"")*$J242,"")))</f>
        <v>4.05</v>
      </c>
      <c r="S242">
        <f>IFERROR(VLOOKUP($X242,$A$2:$H$595,4,0),"")</f>
        <v>717</v>
      </c>
      <c r="T242" s="80">
        <f t="shared" si="123"/>
        <v>0.05</v>
      </c>
      <c r="U242" s="119">
        <f t="shared" si="101"/>
        <v>5</v>
      </c>
      <c r="V242" s="80" t="s">
        <v>99</v>
      </c>
      <c r="W242" s="81"/>
      <c r="X242" s="81" t="s">
        <v>15</v>
      </c>
      <c r="Y242" s="29">
        <f>IF($T242="",(IFERROR(VLOOKUP($X242,$A$2:$H$595,4,0),"")),(IFERROR(IFERROR(VLOOKUP($X242,$A$2:$H$595,4,0),"")*$T242,"")))</f>
        <v>35.85</v>
      </c>
      <c r="Z242" s="30">
        <f>IF($T242="",(IFERROR(VLOOKUP($X242,$A$2:$H$595,5,0),"")),(IFERROR(IFERROR(VLOOKUP($X242,$A$2:$H$595,5,0),"")*$T242,"")))</f>
        <v>0.05</v>
      </c>
      <c r="AA242" s="152">
        <f>IF($T242="",(IFERROR(VLOOKUP($X242,$A$2:$H$595,6,0),"")),(IFERROR(IFERROR(VLOOKUP($X242,$A$2:$H$595,6,0),"")*$T242,"")))</f>
        <v>0</v>
      </c>
      <c r="AB242" s="31">
        <f>IF($T242="",(IFERROR(VLOOKUP($X242,$A$2:$H$595,7,0),"")),(IFERROR(IFERROR(VLOOKUP($X242,$A$2:$H$595,7,0),"")*$T242,"")))</f>
        <v>4.05</v>
      </c>
      <c r="AC242">
        <f>IFERROR(VLOOKUP($AH242,$A$2:$H$595,4,0),"")</f>
        <v>900</v>
      </c>
      <c r="AD242" s="80">
        <f t="shared" si="124"/>
        <v>0.05</v>
      </c>
      <c r="AE242" s="119">
        <f t="shared" si="102"/>
        <v>5</v>
      </c>
      <c r="AF242" s="80" t="s">
        <v>99</v>
      </c>
      <c r="AG242" s="81">
        <v>0.05</v>
      </c>
      <c r="AH242" s="81" t="s">
        <v>21</v>
      </c>
      <c r="AI242" s="29">
        <f>IF($AD242="",(IFERROR(VLOOKUP($AH242,$A$2:$H$595,4,0),"")),(IFERROR(IFERROR(VLOOKUP($AH242,$A$2:$H$595,4,0),"")*$AD242,"")))</f>
        <v>45</v>
      </c>
      <c r="AJ242" s="30">
        <f>IF($AD242="",(IFERROR(VLOOKUP($AH242,$A$2:$H$595,5,0),"")),(IFERROR(IFERROR(VLOOKUP($AH242,$A$2:$H$595,5,0),"")*$AD242,"")))</f>
        <v>0</v>
      </c>
      <c r="AK242" s="152">
        <f>IF($AD242="",(IFERROR(VLOOKUP($AH242,$A$2:$H$595,6,0),"")),(IFERROR(IFERROR(VLOOKUP($AH242,$A$2:$H$595,6,0),"")*$AD242,"")))</f>
        <v>0</v>
      </c>
      <c r="AL242" s="31">
        <f>IF($AD242="",(IFERROR(VLOOKUP($AH242,$A$2:$H$595,7,0),"")),(IFERROR(IFERROR(VLOOKUP($AH242,$A$2:$H$595,7,0),"")*$AD242,"")))</f>
        <v>4.95</v>
      </c>
    </row>
    <row r="243" spans="10:39" x14ac:dyDescent="0.3">
      <c r="J243" s="80">
        <v>2</v>
      </c>
      <c r="K243" s="119">
        <f t="shared" si="100"/>
        <v>200</v>
      </c>
      <c r="L243" s="80" t="s">
        <v>99</v>
      </c>
      <c r="M243" s="81"/>
      <c r="N243" s="81" t="s">
        <v>91</v>
      </c>
      <c r="O243" s="245">
        <f>IF($J243="",(IFERROR(VLOOKUP($N243,$A$2:$H$595,4,0),"")),(IFERROR(IFERROR(VLOOKUP($N243,$A$2:$H$595,4,0),"")*$J243,"")))</f>
        <v>66</v>
      </c>
      <c r="P243" s="237">
        <f>IF($J243="",(IFERROR(VLOOKUP($N243,$A$2:$H$595,5,0),"")),(IFERROR(IFERROR(VLOOKUP($N243,$A$2:$H$595,5,0),"")*$J243,"")))</f>
        <v>0</v>
      </c>
      <c r="Q243" s="252">
        <f>IF($J243="",(IFERROR(VLOOKUP($N243,$A$2:$H$595,6,0),"")),(IFERROR(IFERROR(VLOOKUP($N243,$A$2:$H$595,6,0),"")*$J243,"")))</f>
        <v>16</v>
      </c>
      <c r="R243" s="260">
        <f>IF($J243="",(IFERROR(VLOOKUP($N243,$A$2:$H$595,7,0),"")),(IFERROR(IFERROR(VLOOKUP($N243,$A$2:$H$595,7,0),"")*$J243,"")))</f>
        <v>0</v>
      </c>
      <c r="S243">
        <f>IFERROR(VLOOKUP($X243,$A$2:$H$595,4,0),"")</f>
        <v>35</v>
      </c>
      <c r="T243" s="80">
        <f t="shared" si="123"/>
        <v>2</v>
      </c>
      <c r="U243" s="119">
        <f t="shared" si="101"/>
        <v>200</v>
      </c>
      <c r="V243" s="80" t="s">
        <v>99</v>
      </c>
      <c r="W243" s="81">
        <v>2</v>
      </c>
      <c r="X243" s="81" t="s">
        <v>82</v>
      </c>
      <c r="Y243" s="29">
        <f>IF($T243="",(IFERROR(VLOOKUP($X243,$A$2:$H$595,4,0),"")),(IFERROR(IFERROR(VLOOKUP($X243,$A$2:$H$595,4,0),"")*$T243,"")))</f>
        <v>70</v>
      </c>
      <c r="Z243" s="30">
        <f>IF($T243="",(IFERROR(VLOOKUP($X243,$A$2:$H$595,5,0),"")),(IFERROR(IFERROR(VLOOKUP($X243,$A$2:$H$595,5,0),"")*$T243,"")))</f>
        <v>3.78</v>
      </c>
      <c r="AA243" s="152">
        <f>IF($T243="",(IFERROR(VLOOKUP($X243,$A$2:$H$595,6,0),"")),(IFERROR(IFERROR(VLOOKUP($X243,$A$2:$H$595,6,0),"")*$T243,"")))</f>
        <v>15.76</v>
      </c>
      <c r="AB243" s="31">
        <f>IF($T243="",(IFERROR(VLOOKUP($X243,$A$2:$H$595,7,0),"")),(IFERROR(IFERROR(VLOOKUP($X243,$A$2:$H$595,7,0),"")*$T243,"")))</f>
        <v>1.46</v>
      </c>
      <c r="AC243">
        <f>IFERROR(VLOOKUP($AH243,$A$2:$H$595,4,0),"")</f>
        <v>33</v>
      </c>
      <c r="AD243" s="80">
        <f t="shared" si="124"/>
        <v>2</v>
      </c>
      <c r="AE243" s="119">
        <f t="shared" si="102"/>
        <v>200</v>
      </c>
      <c r="AF243" s="80" t="s">
        <v>99</v>
      </c>
      <c r="AG243" s="81">
        <v>2</v>
      </c>
      <c r="AH243" s="81" t="s">
        <v>91</v>
      </c>
      <c r="AI243" s="29">
        <f>IF($AD243="",(IFERROR(VLOOKUP($AH243,$A$2:$H$595,4,0),"")),(IFERROR(IFERROR(VLOOKUP($AH243,$A$2:$H$595,4,0),"")*$AD243,"")))</f>
        <v>66</v>
      </c>
      <c r="AJ243" s="30">
        <f>IF($AD243="",(IFERROR(VLOOKUP($AH243,$A$2:$H$595,5,0),"")),(IFERROR(IFERROR(VLOOKUP($AH243,$A$2:$H$595,5,0),"")*$AD243,"")))</f>
        <v>0</v>
      </c>
      <c r="AK243" s="152">
        <f>IF($AD243="",(IFERROR(VLOOKUP($AH243,$A$2:$H$595,6,0),"")),(IFERROR(IFERROR(VLOOKUP($AH243,$A$2:$H$595,6,0),"")*$AD243,"")))</f>
        <v>16</v>
      </c>
      <c r="AL243" s="31">
        <f>IF($AD243="",(IFERROR(VLOOKUP($AH243,$A$2:$H$595,7,0),"")),(IFERROR(IFERROR(VLOOKUP($AH243,$A$2:$H$595,7,0),"")*$AD243,"")))</f>
        <v>0</v>
      </c>
    </row>
    <row r="244" spans="10:39" x14ac:dyDescent="0.3">
      <c r="J244" s="80"/>
      <c r="K244" s="119"/>
      <c r="L244" s="80"/>
      <c r="M244" s="81"/>
      <c r="N244" s="81"/>
      <c r="O244" s="245" t="str">
        <f>IF($J244="",(IFERROR(VLOOKUP($N244,$A$2:$H$595,4,0),"")),(IFERROR(IFERROR(VLOOKUP($N244,$A$2:$H$595,4,0),"")*$J244,"")))</f>
        <v/>
      </c>
      <c r="P244" s="237" t="str">
        <f>IF($J244="",(IFERROR(VLOOKUP($N244,$A$2:$H$595,5,0),"")),(IFERROR(IFERROR(VLOOKUP($N244,$A$2:$H$595,5,0),"")*$J244,"")))</f>
        <v/>
      </c>
      <c r="Q244" s="252" t="str">
        <f>IF($J244="",(IFERROR(VLOOKUP($N244,$A$2:$H$595,6,0),"")),(IFERROR(IFERROR(VLOOKUP($N244,$A$2:$H$595,6,0),"")*$J244,"")))</f>
        <v/>
      </c>
      <c r="R244" s="260" t="str">
        <f>IF($J244="",(IFERROR(VLOOKUP($N244,$A$2:$H$595,7,0),"")),(IFERROR(IFERROR(VLOOKUP($N244,$A$2:$H$595,7,0),"")*$J244,"")))</f>
        <v/>
      </c>
      <c r="T244" s="80" t="str">
        <f t="shared" si="123"/>
        <v/>
      </c>
      <c r="U244" s="119"/>
      <c r="V244" s="80"/>
      <c r="W244" s="81"/>
      <c r="X244" s="81"/>
      <c r="Y244" s="29"/>
      <c r="Z244" s="30"/>
      <c r="AA244" s="152"/>
      <c r="AB244" s="31"/>
      <c r="AC244" t="str">
        <f>IFERROR(VLOOKUP($AH244,$A$2:$H$595,4,0),"")</f>
        <v/>
      </c>
      <c r="AD244" s="80" t="str">
        <f t="shared" si="124"/>
        <v/>
      </c>
      <c r="AE244" s="119"/>
      <c r="AF244" s="80"/>
      <c r="AG244" s="81"/>
      <c r="AH244" s="81"/>
      <c r="AI244" s="29"/>
      <c r="AJ244" s="30"/>
      <c r="AK244" s="152"/>
      <c r="AL244" s="31"/>
      <c r="AM244" s="3"/>
    </row>
    <row r="245" spans="10:39" x14ac:dyDescent="0.3">
      <c r="J245" s="80"/>
      <c r="K245" s="119"/>
      <c r="L245" s="80"/>
      <c r="M245" s="81" t="s">
        <v>107</v>
      </c>
      <c r="N245" s="81"/>
      <c r="O245" s="206">
        <f>SUM(O240:O244)</f>
        <v>427.35</v>
      </c>
      <c r="P245" s="215">
        <f t="shared" ref="P245" si="125">SUM(P240:P244)</f>
        <v>18.650000000000002</v>
      </c>
      <c r="Q245" s="225">
        <f t="shared" ref="Q245" si="126">SUM(Q240:Q244)</f>
        <v>47.5</v>
      </c>
      <c r="R245" s="231">
        <f t="shared" ref="R245" si="127">SUM(R240:R244)</f>
        <v>17.55</v>
      </c>
      <c r="S245" s="3">
        <v>1099</v>
      </c>
      <c r="T245" s="80"/>
      <c r="U245" s="119"/>
      <c r="V245" s="80"/>
      <c r="W245" s="81" t="s">
        <v>107</v>
      </c>
      <c r="X245" s="81"/>
      <c r="Y245" s="32">
        <f>SUM(Y240:Y244)</f>
        <v>431.15000000000003</v>
      </c>
      <c r="Z245" s="45">
        <f t="shared" ref="Z245" si="128">SUM(Z240:Z244)</f>
        <v>24.23</v>
      </c>
      <c r="AA245" s="148">
        <f t="shared" ref="AA245" si="129">SUM(AA240:AA244)</f>
        <v>44.36</v>
      </c>
      <c r="AB245" s="46">
        <f t="shared" ref="AB245" si="130">SUM(AB240:AB244)</f>
        <v>18.309999999999999</v>
      </c>
      <c r="AC245" s="3">
        <v>1225</v>
      </c>
      <c r="AD245" s="80"/>
      <c r="AE245" s="119"/>
      <c r="AF245" s="80"/>
      <c r="AG245" s="81" t="s">
        <v>107</v>
      </c>
      <c r="AH245" s="81"/>
      <c r="AI245" s="32">
        <f>SUM(AI240:AI244)</f>
        <v>440.5</v>
      </c>
      <c r="AJ245" s="45">
        <f t="shared" ref="AJ245" si="131">SUM(AJ240:AJ244)</f>
        <v>26.227647058823528</v>
      </c>
      <c r="AK245" s="148">
        <f t="shared" ref="AK245" si="132">SUM(AK240:AK244)</f>
        <v>40.200000000000003</v>
      </c>
      <c r="AL245" s="46">
        <f t="shared" ref="AL245" si="133">SUM(AL240:AL244)</f>
        <v>17.538235294117648</v>
      </c>
    </row>
    <row r="246" spans="10:39" ht="15" thickBot="1" x14ac:dyDescent="0.35">
      <c r="J246" s="80"/>
      <c r="K246" s="119"/>
      <c r="L246" s="80"/>
      <c r="M246" s="81"/>
      <c r="N246" s="81"/>
      <c r="O246" s="245"/>
      <c r="P246" s="237"/>
      <c r="Q246" s="252"/>
      <c r="R246" s="260"/>
      <c r="S246" s="3"/>
      <c r="T246" s="80"/>
      <c r="U246" s="119"/>
      <c r="V246" s="80"/>
      <c r="W246" s="81"/>
      <c r="X246" s="81"/>
      <c r="Y246" s="29"/>
      <c r="Z246" s="30"/>
      <c r="AA246" s="152"/>
      <c r="AB246" s="31"/>
      <c r="AC246" s="3"/>
      <c r="AD246" s="80"/>
      <c r="AE246" s="119"/>
      <c r="AF246" s="80"/>
      <c r="AG246" s="81"/>
      <c r="AH246" s="81"/>
      <c r="AI246" s="29"/>
      <c r="AJ246" s="30"/>
      <c r="AK246" s="152"/>
      <c r="AL246" s="31"/>
    </row>
    <row r="247" spans="10:39" ht="15" thickBot="1" x14ac:dyDescent="0.35">
      <c r="J247" s="55"/>
      <c r="K247" s="128"/>
      <c r="L247" s="55"/>
      <c r="M247" s="63" t="s">
        <v>106</v>
      </c>
      <c r="N247" s="63"/>
      <c r="O247" s="212">
        <f>SUM(O206:O210,O214:O218,O220:O226,O228:O233,O238:O244)</f>
        <v>1750.55</v>
      </c>
      <c r="P247" s="221">
        <f>SUM(P206:P210,P214:P218,P220:P226,P228:P233,P238:P244)</f>
        <v>146.95000000000002</v>
      </c>
      <c r="Q247" s="223">
        <f>SUM(Q206:Q210,Q214:Q218,Q220:Q226,Q228:Q233,Q238:Q244)</f>
        <v>160.9</v>
      </c>
      <c r="R247" s="158">
        <f>SUM(R206:R210,R214:R218,R220:R226,R228:R233,R238:R244)</f>
        <v>56.85</v>
      </c>
      <c r="S247" s="18">
        <v>4820.1000000000004</v>
      </c>
      <c r="T247" s="72"/>
      <c r="U247" s="120"/>
      <c r="V247" s="72"/>
      <c r="W247" s="63" t="s">
        <v>106</v>
      </c>
      <c r="X247" s="63"/>
      <c r="Y247" s="20">
        <f>SUM(Y206:Y210,Y214:Y218,Y220:Y226,Y228:Y233,Y238:Y244)</f>
        <v>1769.5649999999996</v>
      </c>
      <c r="Z247" s="21">
        <f>SUM(Z206:Z210,Z214:Z218,Z220:Z226,Z228:Z233,Z238:Z244)</f>
        <v>139.7732178217822</v>
      </c>
      <c r="AA247" s="153">
        <f>SUM(AA206:AA210,AA214:AA218,AA220:AA226,AA228:AA233,AA238:AA244)</f>
        <v>160.18465346534651</v>
      </c>
      <c r="AB247" s="22">
        <f>SUM(AB206:AB210,AB214:AB218,AB220:AB226,AB228:AB233,AB238:AB244)</f>
        <v>59.802509900990096</v>
      </c>
      <c r="AC247" s="18">
        <v>4248</v>
      </c>
      <c r="AD247" s="72">
        <v>18.488855525059961</v>
      </c>
      <c r="AE247" s="120">
        <f t="shared" si="102"/>
        <v>1848.8855525059962</v>
      </c>
      <c r="AF247" s="72" t="s">
        <v>99</v>
      </c>
      <c r="AG247" s="63" t="s">
        <v>106</v>
      </c>
      <c r="AH247" s="63"/>
      <c r="AI247" s="20">
        <f>SUM(AI206:AI210,AI214:AI218,AI220:AI226,AI228:AI233,AI238:AI244)</f>
        <v>1762.3</v>
      </c>
      <c r="AJ247" s="21">
        <f>SUM(AJ206:AJ210,AJ214:AJ218,AJ220:AJ226,AJ228:AJ233,AJ238:AJ244)</f>
        <v>143.47764705882352</v>
      </c>
      <c r="AK247" s="153">
        <f>SUM(AK206:AK210,AK214:AK218,AK220:AK226,AK228:AK233,AK238:AK244)</f>
        <v>131.10899999999998</v>
      </c>
      <c r="AL247" s="22">
        <f>SUM(AL206:AL210,AL214:AL218,AL220:AL226,AL228:AL233,AL238:AL244)</f>
        <v>68.01123529411764</v>
      </c>
    </row>
    <row r="248" spans="10:39" x14ac:dyDescent="0.3">
      <c r="J248" s="56"/>
      <c r="K248" s="121"/>
      <c r="L248" s="56"/>
      <c r="M248" s="7"/>
      <c r="N248" s="7"/>
      <c r="O248" s="37"/>
      <c r="P248" s="37"/>
      <c r="Q248" s="37"/>
      <c r="R248" s="37"/>
      <c r="T248" s="56"/>
      <c r="U248" s="121"/>
      <c r="V248" s="56"/>
      <c r="W248" s="7"/>
      <c r="X248" s="7"/>
      <c r="Y248" s="37"/>
      <c r="Z248" s="37"/>
      <c r="AA248" s="37"/>
      <c r="AB248" s="37"/>
      <c r="AD248" s="56"/>
      <c r="AE248" s="121"/>
      <c r="AF248" s="56"/>
      <c r="AG248" s="7"/>
      <c r="AH248" s="7"/>
      <c r="AI248" s="37"/>
      <c r="AJ248" s="37"/>
      <c r="AK248" s="37"/>
      <c r="AL248" s="37"/>
    </row>
    <row r="249" spans="10:39" x14ac:dyDescent="0.3">
      <c r="J249" s="56"/>
      <c r="K249" s="121"/>
      <c r="L249" s="56"/>
      <c r="M249" s="7"/>
      <c r="N249" s="7"/>
      <c r="O249" s="37"/>
      <c r="P249" s="37"/>
      <c r="Q249" s="37"/>
      <c r="R249" s="37"/>
      <c r="T249" s="56"/>
      <c r="U249" s="121"/>
      <c r="V249" s="56"/>
      <c r="W249" s="7"/>
      <c r="X249" s="7"/>
      <c r="Y249" s="37"/>
      <c r="Z249" s="37"/>
      <c r="AA249" s="37"/>
      <c r="AB249" s="37"/>
      <c r="AD249" s="56"/>
      <c r="AE249" s="121"/>
      <c r="AF249" s="56"/>
      <c r="AG249" s="7"/>
      <c r="AH249" s="7"/>
      <c r="AI249" s="37"/>
      <c r="AJ249" s="37"/>
      <c r="AK249" s="37"/>
      <c r="AL249" s="37"/>
    </row>
    <row r="250" spans="10:39" x14ac:dyDescent="0.3">
      <c r="J250" s="56"/>
      <c r="K250" s="121"/>
      <c r="L250" s="56"/>
      <c r="M250" s="7"/>
      <c r="N250" s="7"/>
      <c r="O250" s="37"/>
      <c r="P250" s="37"/>
      <c r="Q250" s="37"/>
      <c r="R250" s="37"/>
      <c r="T250" s="56"/>
      <c r="U250" s="121"/>
      <c r="V250" s="56"/>
      <c r="W250" s="7"/>
      <c r="X250" s="7"/>
      <c r="Y250" s="37"/>
      <c r="Z250" s="37"/>
      <c r="AA250" s="37"/>
      <c r="AB250" s="37"/>
      <c r="AD250" s="56"/>
      <c r="AE250" s="121"/>
      <c r="AF250" s="56"/>
      <c r="AG250" s="7"/>
      <c r="AH250" s="7"/>
      <c r="AI250" s="37"/>
      <c r="AJ250" s="37"/>
      <c r="AK250" s="37"/>
      <c r="AL250" s="37"/>
    </row>
    <row r="251" spans="10:39" ht="15" thickBot="1" x14ac:dyDescent="0.35">
      <c r="J251" s="56" t="s">
        <v>69</v>
      </c>
      <c r="K251" s="121"/>
      <c r="L251" s="56"/>
      <c r="M251" s="7" t="str">
        <f>IFERROR(VLOOKUP(#REF!,$A$2:$H$12,6,0),"")</f>
        <v/>
      </c>
      <c r="N251" s="7" t="s">
        <v>70</v>
      </c>
      <c r="O251" s="38" t="s">
        <v>0</v>
      </c>
      <c r="P251" s="38" t="s">
        <v>1</v>
      </c>
      <c r="Q251" s="38" t="s">
        <v>2</v>
      </c>
      <c r="R251" s="38" t="s">
        <v>3</v>
      </c>
      <c r="S251" s="7" t="s">
        <v>71</v>
      </c>
      <c r="T251" s="56" t="s">
        <v>69</v>
      </c>
      <c r="U251" s="121"/>
      <c r="V251" s="56"/>
      <c r="W251" s="7" t="str">
        <f>IFERROR(VLOOKUP(#REF!,$A$2:$H$12,6,0),"")</f>
        <v/>
      </c>
      <c r="X251" s="7" t="s">
        <v>70</v>
      </c>
      <c r="Y251" s="38" t="s">
        <v>0</v>
      </c>
      <c r="Z251" s="38" t="s">
        <v>1</v>
      </c>
      <c r="AA251" s="38" t="s">
        <v>2</v>
      </c>
      <c r="AB251" s="38" t="s">
        <v>3</v>
      </c>
      <c r="AC251" s="7" t="s">
        <v>72</v>
      </c>
      <c r="AD251" s="56" t="s">
        <v>69</v>
      </c>
      <c r="AE251" s="121"/>
      <c r="AF251" s="56"/>
      <c r="AG251" s="7" t="str">
        <f>IFERROR(VLOOKUP(#REF!,$A$2:$H$12,6,0),"")</f>
        <v/>
      </c>
      <c r="AH251" s="7" t="s">
        <v>70</v>
      </c>
      <c r="AI251" s="38" t="s">
        <v>0</v>
      </c>
      <c r="AJ251" s="38" t="s">
        <v>1</v>
      </c>
      <c r="AK251" s="38" t="s">
        <v>2</v>
      </c>
      <c r="AL251" s="38" t="s">
        <v>3</v>
      </c>
    </row>
    <row r="252" spans="10:39" ht="15" thickTop="1" x14ac:dyDescent="0.3">
      <c r="J252" s="48">
        <v>2</v>
      </c>
      <c r="K252" s="108">
        <v>2</v>
      </c>
      <c r="L252" s="48" t="s">
        <v>100</v>
      </c>
      <c r="M252" s="66"/>
      <c r="N252" s="66" t="s">
        <v>5</v>
      </c>
      <c r="O252" s="244">
        <f>IF($J252="",(IFERROR(VLOOKUP($N252,$A$2:$H$595,4,0),"")),(IFERROR(IFERROR(VLOOKUP($N252,$A$2:$H$595,4,0),"")*$J252,"")))</f>
        <v>160</v>
      </c>
      <c r="P252" s="236">
        <f>IF($J252="",(IFERROR(VLOOKUP($N252,$A$2:$H$595,5,0),"")),(IFERROR(IFERROR(VLOOKUP($N252,$A$2:$H$595,5,0),"")*$J252,"")))</f>
        <v>12</v>
      </c>
      <c r="Q252" s="251">
        <f>IF($J252="",(IFERROR(VLOOKUP($N252,$A$2:$H$595,6,0),"")),(IFERROR(IFERROR(VLOOKUP($N252,$A$2:$H$595,6,0),"")*$J252,"")))</f>
        <v>0</v>
      </c>
      <c r="R252" s="259">
        <f>IF($J252="",(IFERROR(VLOOKUP($N252,$A$2:$H$595,7,0),"")),(IFERROR(IFERROR(VLOOKUP($N252,$A$2:$H$595,7,0),"")*$J252,"")))</f>
        <v>10</v>
      </c>
      <c r="S252">
        <f>IFERROR(VLOOKUP($X252,$A$2:$H$595,4,0),"")</f>
        <v>237.10000000000002</v>
      </c>
      <c r="T252" s="48">
        <f t="shared" ref="T252:T256" si="134">IFERROR(IF(W252="",O252/S252,W252),"")</f>
        <v>0.65</v>
      </c>
      <c r="U252" s="108">
        <f t="shared" si="101"/>
        <v>65</v>
      </c>
      <c r="V252" s="48" t="s">
        <v>99</v>
      </c>
      <c r="W252" s="66">
        <v>0.65</v>
      </c>
      <c r="X252" s="66" t="s">
        <v>6</v>
      </c>
      <c r="Y252" s="26">
        <f>IF($T252="",(IFERROR(VLOOKUP($X252,$A$2:$H$595,4,0),"")),(IFERROR(IFERROR(VLOOKUP($X252,$A$2:$H$595,4,0),"")*$T252,"")))</f>
        <v>154.11500000000001</v>
      </c>
      <c r="Z252" s="27">
        <f>IF($T252="",(IFERROR(VLOOKUP($X252,$A$2:$H$595,5,0),"")),(IFERROR(IFERROR(VLOOKUP($X252,$A$2:$H$595,5,0),"")*$T252,"")))</f>
        <v>12.545000000000002</v>
      </c>
      <c r="AA252" s="151">
        <f>IF($T252="",(IFERROR(VLOOKUP($X252,$A$2:$H$595,6,0),"")),(IFERROR(IFERROR(VLOOKUP($X252,$A$2:$H$595,6,0),"")*$T252,"")))</f>
        <v>0.39</v>
      </c>
      <c r="AB252" s="28">
        <f>IF($T252="",(IFERROR(VLOOKUP($X252,$A$2:$H$595,7,0),"")),(IFERROR(IFERROR(VLOOKUP($X252,$A$2:$H$595,7,0),"")*$T252,"")))</f>
        <v>11.375</v>
      </c>
      <c r="AC252">
        <f>IFERROR(VLOOKUP($AH252,$A$2:$H$595,4,0),"")</f>
        <v>80</v>
      </c>
      <c r="AD252" s="48">
        <f t="shared" ref="AD252:AD256" si="135">IFERROR(IF(AG252="",Y252/AC252,AG252),"")</f>
        <v>2</v>
      </c>
      <c r="AE252" s="108">
        <f t="shared" si="102"/>
        <v>200</v>
      </c>
      <c r="AF252" s="48" t="s">
        <v>99</v>
      </c>
      <c r="AG252" s="66">
        <v>2</v>
      </c>
      <c r="AH252" s="66" t="s">
        <v>73</v>
      </c>
      <c r="AI252" s="26">
        <f>IF($AD252="",(IFERROR(VLOOKUP($AH252,$A$2:$H$595,4,0),"")),(IFERROR(IFERROR(VLOOKUP($AH252,$A$2:$H$595,4,0),"")*$AD252,"")))</f>
        <v>160</v>
      </c>
      <c r="AJ252" s="27">
        <f>IF($AD252="",(IFERROR(VLOOKUP($AH252,$A$2:$H$595,5,0),"")),(IFERROR(IFERROR(VLOOKUP($AH252,$A$2:$H$595,5,0),"")*$AD252,"")))</f>
        <v>22</v>
      </c>
      <c r="AK252" s="151">
        <f>IF($AD252="",(IFERROR(VLOOKUP($AH252,$A$2:$H$595,6,0),"")),(IFERROR(IFERROR(VLOOKUP($AH252,$A$2:$H$595,6,0),"")*$AD252,"")))</f>
        <v>6</v>
      </c>
      <c r="AL252" s="28">
        <f>IF($AD252="",(IFERROR(VLOOKUP($AH252,$A$2:$H$595,7,0),"")),(IFERROR(IFERROR(VLOOKUP($AH252,$A$2:$H$595,7,0),"")*$AD252,"")))</f>
        <v>4.5999999999999996</v>
      </c>
      <c r="AM252" s="3"/>
    </row>
    <row r="253" spans="10:39" x14ac:dyDescent="0.3">
      <c r="J253" s="49">
        <v>1</v>
      </c>
      <c r="K253" s="109">
        <v>1</v>
      </c>
      <c r="L253" s="49" t="s">
        <v>101</v>
      </c>
      <c r="M253" s="60"/>
      <c r="N253" s="60" t="s">
        <v>7</v>
      </c>
      <c r="O253" s="245">
        <f>IF($J253="",(IFERROR(VLOOKUP($N253,$A$2:$H$595,4,0),"")),(IFERROR(IFERROR(VLOOKUP($N253,$A$2:$H$595,4,0),"")*$J253,"")))</f>
        <v>141</v>
      </c>
      <c r="P253" s="237">
        <f>IF($J253="",(IFERROR(VLOOKUP($N253,$A$2:$H$595,5,0),"")),(IFERROR(IFERROR(VLOOKUP($N253,$A$2:$H$595,5,0),"")*$J253,"")))</f>
        <v>5.4</v>
      </c>
      <c r="Q253" s="252">
        <f>IF($J253="",(IFERROR(VLOOKUP($N253,$A$2:$H$595,6,0),"")),(IFERROR(IFERROR(VLOOKUP($N253,$A$2:$H$595,6,0),"")*$J253,"")))</f>
        <v>27.2</v>
      </c>
      <c r="R253" s="260">
        <f>IF($J253="",(IFERROR(VLOOKUP($N253,$A$2:$H$595,7,0),"")),(IFERROR(IFERROR(VLOOKUP($N253,$A$2:$H$595,7,0),"")*$J253,"")))</f>
        <v>1.7</v>
      </c>
      <c r="S253">
        <f>IFERROR(VLOOKUP($X253,$A$2:$H$595,4,0),"")</f>
        <v>202</v>
      </c>
      <c r="T253" s="49">
        <f t="shared" si="134"/>
        <v>0.69801980198019797</v>
      </c>
      <c r="U253" s="109">
        <f t="shared" si="101"/>
        <v>69.801980198019791</v>
      </c>
      <c r="V253" s="49" t="s">
        <v>99</v>
      </c>
      <c r="W253" s="60"/>
      <c r="X253" s="60" t="s">
        <v>145</v>
      </c>
      <c r="Y253" s="29">
        <f>IF($T253="",(IFERROR(VLOOKUP($X253,$A$2:$H$595,4,0),"")),(IFERROR(IFERROR(VLOOKUP($X253,$A$2:$H$595,4,0),"")*$T253,"")))</f>
        <v>141</v>
      </c>
      <c r="Z253" s="30">
        <f>IF($T253="",(IFERROR(VLOOKUP($X253,$A$2:$H$595,5,0),"")),(IFERROR(IFERROR(VLOOKUP($X253,$A$2:$H$595,5,0),"")*$T253,"")))</f>
        <v>7.6782178217821775</v>
      </c>
      <c r="AA253" s="152">
        <f>IF($T253="",(IFERROR(VLOOKUP($X253,$A$2:$H$595,6,0),"")),(IFERROR(IFERROR(VLOOKUP($X253,$A$2:$H$595,6,0),"")*$T253,"")))</f>
        <v>23.034653465346533</v>
      </c>
      <c r="AB253" s="31">
        <f>IF($T253="",(IFERROR(VLOOKUP($X253,$A$2:$H$595,7,0),"")),(IFERROR(IFERROR(VLOOKUP($X253,$A$2:$H$595,7,0),"")*$T253,"")))</f>
        <v>0.34900990099009899</v>
      </c>
      <c r="AC253">
        <f>IFERROR(VLOOKUP($AH253,$A$2:$H$595,4,0),"")</f>
        <v>100</v>
      </c>
      <c r="AD253" s="49">
        <f t="shared" si="135"/>
        <v>1.4</v>
      </c>
      <c r="AE253" s="109">
        <f t="shared" si="102"/>
        <v>140</v>
      </c>
      <c r="AF253" s="49" t="s">
        <v>99</v>
      </c>
      <c r="AG253" s="60">
        <v>1.4</v>
      </c>
      <c r="AH253" s="60" t="s">
        <v>29</v>
      </c>
      <c r="AI253" s="29">
        <f>IF($AD253="",(IFERROR(VLOOKUP($AH253,$A$2:$H$595,4,0),"")),(IFERROR(IFERROR(VLOOKUP($AH253,$A$2:$H$595,4,0),"")*$AD253,"")))</f>
        <v>140</v>
      </c>
      <c r="AJ253" s="30">
        <f>IF($AD253="",(IFERROR(VLOOKUP($AH253,$A$2:$H$595,5,0),"")),(IFERROR(IFERROR(VLOOKUP($AH253,$A$2:$H$595,5,0),"")*$AD253,"")))</f>
        <v>0</v>
      </c>
      <c r="AK253" s="152">
        <f>IF($AD253="",(IFERROR(VLOOKUP($AH253,$A$2:$H$595,6,0),"")),(IFERROR(IFERROR(VLOOKUP($AH253,$A$2:$H$595,6,0),"")*$AD253,"")))</f>
        <v>32.199999999999996</v>
      </c>
      <c r="AL253" s="31">
        <f>IF($AD253="",(IFERROR(VLOOKUP($AH253,$A$2:$H$595,7,0),"")),(IFERROR(IFERROR(VLOOKUP($AH253,$A$2:$H$595,7,0),"")*$AD253,"")))</f>
        <v>1.4</v>
      </c>
    </row>
    <row r="254" spans="10:39" x14ac:dyDescent="0.3">
      <c r="J254" s="49">
        <v>0.5</v>
      </c>
      <c r="K254" s="109">
        <f t="shared" si="100"/>
        <v>50</v>
      </c>
      <c r="L254" s="49" t="s">
        <v>99</v>
      </c>
      <c r="M254" s="60"/>
      <c r="N254" s="60" t="s">
        <v>43</v>
      </c>
      <c r="O254" s="245">
        <f>IF($J254="",(IFERROR(VLOOKUP($N254,$A$2:$H$595,4,0),"")),(IFERROR(IFERROR(VLOOKUP($N254,$A$2:$H$595,4,0),"")*$J254,"")))</f>
        <v>50</v>
      </c>
      <c r="P254" s="237">
        <f>IF($J254="",(IFERROR(VLOOKUP($N254,$A$2:$H$595,5,0),"")),(IFERROR(IFERROR(VLOOKUP($N254,$A$2:$H$595,5,0),"")*$J254,"")))</f>
        <v>9.5</v>
      </c>
      <c r="Q254" s="252">
        <f>IF($J254="",(IFERROR(VLOOKUP($N254,$A$2:$H$595,6,0),"")),(IFERROR(IFERROR(VLOOKUP($N254,$A$2:$H$595,6,0),"")*$J254,"")))</f>
        <v>0.5</v>
      </c>
      <c r="R254" s="260">
        <f>IF($J254="",(IFERROR(VLOOKUP($N254,$A$2:$H$595,7,0),"")),(IFERROR(IFERROR(VLOOKUP($N254,$A$2:$H$595,7,0),"")*$J254,"")))</f>
        <v>1</v>
      </c>
      <c r="S254">
        <f>IFERROR(VLOOKUP($X254,$A$2:$H$595,4,0),"")</f>
        <v>278</v>
      </c>
      <c r="T254" s="49">
        <f t="shared" si="134"/>
        <v>0.2</v>
      </c>
      <c r="U254" s="109">
        <f t="shared" si="101"/>
        <v>20</v>
      </c>
      <c r="V254" s="49" t="s">
        <v>99</v>
      </c>
      <c r="W254" s="60">
        <v>0.2</v>
      </c>
      <c r="X254" s="60" t="s">
        <v>41</v>
      </c>
      <c r="Y254" s="29">
        <f>IF($T254="",(IFERROR(VLOOKUP($X254,$A$2:$H$595,4,0),"")),(IFERROR(IFERROR(VLOOKUP($X254,$A$2:$H$595,4,0),"")*$T254,"")))</f>
        <v>55.6</v>
      </c>
      <c r="Z254" s="30">
        <f>IF($T254="",(IFERROR(VLOOKUP($X254,$A$2:$H$595,5,0),"")),(IFERROR(IFERROR(VLOOKUP($X254,$A$2:$H$595,5,0),"")*$T254,"")))</f>
        <v>5.4</v>
      </c>
      <c r="AA254" s="152">
        <f>IF($T254="",(IFERROR(VLOOKUP($X254,$A$2:$H$595,6,0),"")),(IFERROR(IFERROR(VLOOKUP($X254,$A$2:$H$595,6,0),"")*$T254,"")))</f>
        <v>0.4</v>
      </c>
      <c r="AB254" s="31">
        <f>IF($T254="",(IFERROR(VLOOKUP($X254,$A$2:$H$595,7,0),"")),(IFERROR(IFERROR(VLOOKUP($X254,$A$2:$H$595,7,0),"")*$T254,"")))</f>
        <v>3.2</v>
      </c>
      <c r="AC254">
        <f>IFERROR(VLOOKUP($AH254,$A$2:$H$595,4,0),"")</f>
        <v>600</v>
      </c>
      <c r="AD254" s="49">
        <f t="shared" si="135"/>
        <v>0.15</v>
      </c>
      <c r="AE254" s="109">
        <f t="shared" si="102"/>
        <v>15</v>
      </c>
      <c r="AF254" s="49" t="s">
        <v>99</v>
      </c>
      <c r="AG254" s="60">
        <v>0.15</v>
      </c>
      <c r="AH254" s="60" t="s">
        <v>14</v>
      </c>
      <c r="AI254" s="29">
        <f>IF($AD254="",(IFERROR(VLOOKUP($AH254,$A$2:$H$595,4,0),"")),(IFERROR(IFERROR(VLOOKUP($AH254,$A$2:$H$595,4,0),"")*$AD254,"")))</f>
        <v>90</v>
      </c>
      <c r="AJ254" s="30">
        <f>IF($AD254="",(IFERROR(VLOOKUP($AH254,$A$2:$H$595,5,0),"")),(IFERROR(IFERROR(VLOOKUP($AH254,$A$2:$H$595,5,0),"")*$AD254,"")))</f>
        <v>3.5999999999999996</v>
      </c>
      <c r="AK254" s="152">
        <f>IF($AD254="",(IFERROR(VLOOKUP($AH254,$A$2:$H$595,6,0),"")),(IFERROR(IFERROR(VLOOKUP($AH254,$A$2:$H$595,6,0),"")*$AD254,"")))</f>
        <v>1.7999999999999998</v>
      </c>
      <c r="AL254" s="31">
        <f>IF($AD254="",(IFERROR(VLOOKUP($AH254,$A$2:$H$595,7,0),"")),(IFERROR(IFERROR(VLOOKUP($AH254,$A$2:$H$595,7,0),"")*$AD254,"")))</f>
        <v>7.1999999999999993</v>
      </c>
    </row>
    <row r="255" spans="10:39" x14ac:dyDescent="0.3">
      <c r="J255" s="49">
        <v>0.05</v>
      </c>
      <c r="K255" s="109">
        <f t="shared" si="100"/>
        <v>5</v>
      </c>
      <c r="L255" s="49" t="s">
        <v>99</v>
      </c>
      <c r="M255" s="60"/>
      <c r="N255" s="60" t="s">
        <v>15</v>
      </c>
      <c r="O255" s="245">
        <f>IF($J255="",(IFERROR(VLOOKUP($N255,$A$2:$H$595,4,0),"")),(IFERROR(IFERROR(VLOOKUP($N255,$A$2:$H$595,4,0),"")*$J255,"")))</f>
        <v>35.85</v>
      </c>
      <c r="P255" s="237">
        <f>IF($J255="",(IFERROR(VLOOKUP($N255,$A$2:$H$595,5,0),"")),(IFERROR(IFERROR(VLOOKUP($N255,$A$2:$H$595,5,0),"")*$J255,"")))</f>
        <v>0.05</v>
      </c>
      <c r="Q255" s="252">
        <f>IF($J255="",(IFERROR(VLOOKUP($N255,$A$2:$H$595,6,0),"")),(IFERROR(IFERROR(VLOOKUP($N255,$A$2:$H$595,6,0),"")*$J255,"")))</f>
        <v>0</v>
      </c>
      <c r="R255" s="260">
        <f>IF($J255="",(IFERROR(VLOOKUP($N255,$A$2:$H$595,7,0),"")),(IFERROR(IFERROR(VLOOKUP($N255,$A$2:$H$595,7,0),"")*$J255,"")))</f>
        <v>4.05</v>
      </c>
      <c r="S255">
        <f>IFERROR(VLOOKUP($X255,$A$2:$H$595,4,0),"")</f>
        <v>156</v>
      </c>
      <c r="T255" s="49">
        <f t="shared" si="134"/>
        <v>0.25</v>
      </c>
      <c r="U255" s="109">
        <f t="shared" si="101"/>
        <v>25</v>
      </c>
      <c r="V255" s="49" t="s">
        <v>99</v>
      </c>
      <c r="W255" s="60">
        <v>0.25</v>
      </c>
      <c r="X255" s="60" t="s">
        <v>16</v>
      </c>
      <c r="Y255" s="29">
        <f>IF($T255="",(IFERROR(VLOOKUP($X255,$A$2:$H$595,4,0),"")),(IFERROR(IFERROR(VLOOKUP($X255,$A$2:$H$595,4,0),"")*$T255,"")))</f>
        <v>39</v>
      </c>
      <c r="Z255" s="30">
        <f>IF($T255="",(IFERROR(VLOOKUP($X255,$A$2:$H$595,5,0),"")),(IFERROR(IFERROR(VLOOKUP($X255,$A$2:$H$595,5,0),"")*$T255,"")))</f>
        <v>2.1</v>
      </c>
      <c r="AA255" s="152">
        <f>IF($T255="",(IFERROR(VLOOKUP($X255,$A$2:$H$595,6,0),"")),(IFERROR(IFERROR(VLOOKUP($X255,$A$2:$H$595,6,0),"")*$T255,"")))</f>
        <v>1.7</v>
      </c>
      <c r="AB255" s="31">
        <f>IF($T255="",(IFERROR(VLOOKUP($X255,$A$2:$H$595,7,0),"")),(IFERROR(IFERROR(VLOOKUP($X255,$A$2:$H$595,7,0),"")*$T255,"")))</f>
        <v>2.65</v>
      </c>
      <c r="AD255" s="49" t="str">
        <f t="shared" si="135"/>
        <v/>
      </c>
      <c r="AE255" s="109"/>
      <c r="AF255" s="49"/>
      <c r="AG255" s="60"/>
      <c r="AH255" s="60"/>
      <c r="AI255" s="29"/>
      <c r="AJ255" s="30"/>
      <c r="AK255" s="152"/>
      <c r="AL255" s="31"/>
    </row>
    <row r="256" spans="10:39" x14ac:dyDescent="0.3">
      <c r="J256" s="49"/>
      <c r="K256" s="109"/>
      <c r="L256" s="49"/>
      <c r="M256" s="60"/>
      <c r="N256" s="60"/>
      <c r="O256" s="245" t="str">
        <f>IF($J256="",(IFERROR(VLOOKUP($N256,$A$2:$H$595,4,0),"")),(IFERROR(IFERROR(VLOOKUP($N256,$A$2:$H$595,4,0),"")*$J256,"")))</f>
        <v/>
      </c>
      <c r="P256" s="237" t="str">
        <f>IF($J256="",(IFERROR(VLOOKUP($N256,$A$2:$H$595,5,0),"")),(IFERROR(IFERROR(VLOOKUP($N256,$A$2:$H$595,5,0),"")*$J256,"")))</f>
        <v/>
      </c>
      <c r="Q256" s="252" t="str">
        <f>IF($J256="",(IFERROR(VLOOKUP($N256,$A$2:$H$595,6,0),"")),(IFERROR(IFERROR(VLOOKUP($N256,$A$2:$H$595,6,0),"")*$J256,"")))</f>
        <v/>
      </c>
      <c r="R256" s="260" t="str">
        <f>IF($J256="",(IFERROR(VLOOKUP($N256,$A$2:$H$595,7,0),"")),(IFERROR(IFERROR(VLOOKUP($N256,$A$2:$H$595,7,0),"")*$J256,"")))</f>
        <v/>
      </c>
      <c r="T256" s="49" t="str">
        <f t="shared" si="134"/>
        <v/>
      </c>
      <c r="U256" s="109"/>
      <c r="V256" s="49"/>
      <c r="W256" s="60"/>
      <c r="X256" s="60"/>
      <c r="Y256" s="29"/>
      <c r="Z256" s="30"/>
      <c r="AA256" s="152"/>
      <c r="AB256" s="31"/>
      <c r="AD256" s="49" t="str">
        <f t="shared" si="135"/>
        <v/>
      </c>
      <c r="AE256" s="109"/>
      <c r="AF256" s="49"/>
      <c r="AG256" s="60"/>
      <c r="AH256" s="60"/>
      <c r="AI256" s="29"/>
      <c r="AJ256" s="30"/>
      <c r="AK256" s="152"/>
      <c r="AL256" s="31"/>
    </row>
    <row r="257" spans="10:39" x14ac:dyDescent="0.3">
      <c r="J257" s="49"/>
      <c r="K257" s="109"/>
      <c r="L257" s="49"/>
      <c r="M257" s="60" t="s">
        <v>107</v>
      </c>
      <c r="N257" s="60"/>
      <c r="O257" s="206">
        <f>SUM(O252:O256)</f>
        <v>386.85</v>
      </c>
      <c r="P257" s="215">
        <f t="shared" ref="P257" si="136">SUM(P252:P256)</f>
        <v>26.95</v>
      </c>
      <c r="Q257" s="225">
        <f t="shared" ref="Q257" si="137">SUM(Q252:Q256)</f>
        <v>27.7</v>
      </c>
      <c r="R257" s="231">
        <f t="shared" ref="R257" si="138">SUM(R252:R256)</f>
        <v>16.75</v>
      </c>
      <c r="S257" s="3">
        <v>858.1</v>
      </c>
      <c r="T257" s="49"/>
      <c r="U257" s="109"/>
      <c r="V257" s="49"/>
      <c r="W257" s="60" t="s">
        <v>107</v>
      </c>
      <c r="X257" s="60"/>
      <c r="Y257" s="32">
        <f>SUM(Y252:Y256)</f>
        <v>389.71500000000003</v>
      </c>
      <c r="Z257" s="45">
        <f t="shared" ref="Z257" si="139">SUM(Z252:Z256)</f>
        <v>27.723217821782178</v>
      </c>
      <c r="AA257" s="148">
        <f t="shared" ref="AA257" si="140">SUM(AA252:AA256)</f>
        <v>25.524653465346532</v>
      </c>
      <c r="AB257" s="46">
        <f t="shared" ref="AB257" si="141">SUM(AB252:AB256)</f>
        <v>17.574009900990099</v>
      </c>
      <c r="AC257" s="3">
        <v>119</v>
      </c>
      <c r="AD257" s="49"/>
      <c r="AE257" s="109"/>
      <c r="AF257" s="49"/>
      <c r="AG257" s="60" t="s">
        <v>107</v>
      </c>
      <c r="AH257" s="60"/>
      <c r="AI257" s="32">
        <f>SUM(AI252:AI256)</f>
        <v>390</v>
      </c>
      <c r="AJ257" s="45">
        <f t="shared" ref="AJ257" si="142">SUM(AJ252:AJ256)</f>
        <v>25.6</v>
      </c>
      <c r="AK257" s="148">
        <f t="shared" ref="AK257" si="143">SUM(AK252:AK256)</f>
        <v>39.999999999999993</v>
      </c>
      <c r="AL257" s="46">
        <f t="shared" ref="AL257" si="144">SUM(AL252:AL256)</f>
        <v>13.2</v>
      </c>
    </row>
    <row r="258" spans="10:39" ht="15" thickBot="1" x14ac:dyDescent="0.35">
      <c r="J258" s="50"/>
      <c r="K258" s="110"/>
      <c r="L258" s="50"/>
      <c r="M258" s="61"/>
      <c r="N258" s="61"/>
      <c r="O258" s="266" t="str">
        <f>IF($J258="",(IFERROR(VLOOKUP($N258,$A$2:$H$595,4,0),"")),(IFERROR(IFERROR(VLOOKUP($N258,$A$2:$H$595,4,0),"")*$J258,"")))</f>
        <v/>
      </c>
      <c r="P258" s="238" t="str">
        <f>IF($J258="",(IFERROR(VLOOKUP($N258,$A$2:$H$595,5,0),"")),(IFERROR(IFERROR(VLOOKUP($N258,$A$2:$H$595,5,0),"")*$J258,"")))</f>
        <v/>
      </c>
      <c r="Q258" s="253" t="str">
        <f>IF($J258="",(IFERROR(VLOOKUP($N258,$A$2:$H$595,6,0),"")),(IFERROR(IFERROR(VLOOKUP($N258,$A$2:$H$595,6,0),"")*$J258,"")))</f>
        <v/>
      </c>
      <c r="R258" s="261" t="str">
        <f>IF($J258="",(IFERROR(VLOOKUP($N258,$A$2:$H$595,7,0),"")),(IFERROR(IFERROR(VLOOKUP($N258,$A$2:$H$595,7,0),"")*$J258,"")))</f>
        <v/>
      </c>
      <c r="S258" t="str">
        <f>IFERROR(VLOOKUP($X258,$A$2:$H$595,4,0),"")</f>
        <v/>
      </c>
      <c r="T258" s="50" t="str">
        <f t="shared" ref="T258:T266" si="145">IFERROR(IF(W258="",O258/S258,W258),"")</f>
        <v/>
      </c>
      <c r="U258" s="110"/>
      <c r="V258" s="50"/>
      <c r="W258" s="61"/>
      <c r="X258" s="61"/>
      <c r="Y258" s="33" t="str">
        <f>IF($T258="",(IFERROR(VLOOKUP($X258,$A$2:$H$595,4,0),"")),(IFERROR(IFERROR(VLOOKUP($X258,$A$2:$H$595,4,0),"")*$T258,"")))</f>
        <v/>
      </c>
      <c r="Z258" s="34" t="str">
        <f>IF($T258="",(IFERROR(VLOOKUP($X258,$A$2:$H$595,5,0),"")),(IFERROR(IFERROR(VLOOKUP($X258,$A$2:$H$595,5,0),"")*$T258,"")))</f>
        <v/>
      </c>
      <c r="AA258" s="149" t="str">
        <f>IF($T258="",(IFERROR(VLOOKUP($X258,$A$2:$H$595,6,0),"")),(IFERROR(IFERROR(VLOOKUP($X258,$A$2:$H$595,6,0),"")*$T258,"")))</f>
        <v/>
      </c>
      <c r="AB258" s="35" t="str">
        <f>IF($T258="",(IFERROR(VLOOKUP($X258,$A$2:$H$595,7,0),"")),(IFERROR(IFERROR(VLOOKUP($X258,$A$2:$H$595,7,0),"")*$T258,"")))</f>
        <v/>
      </c>
      <c r="AC258" t="str">
        <f>IFERROR(VLOOKUP($AH258,$A$2:$H$595,4,0),"")</f>
        <v/>
      </c>
      <c r="AD258" s="50" t="str">
        <f t="shared" ref="AD258:AD266" si="146">IFERROR(IF(AG258="",Y258/AC258,AG258),"")</f>
        <v/>
      </c>
      <c r="AE258" s="110"/>
      <c r="AF258" s="50"/>
      <c r="AG258" s="61"/>
      <c r="AH258" s="61"/>
      <c r="AI258" s="33" t="str">
        <f>IF($AD258="",(IFERROR(VLOOKUP($AH258,$A$2:$H$595,4,0),"")),(IFERROR(IFERROR(VLOOKUP($AH258,$A$2:$H$595,4,0),"")*$AD258,"")))</f>
        <v/>
      </c>
      <c r="AJ258" s="34" t="str">
        <f>IF($AD258="",(IFERROR(VLOOKUP($AH258,$A$2:$H$595,5,0),"")),(IFERROR(IFERROR(VLOOKUP($AH258,$A$2:$H$595,5,0),"")*$AD258,"")))</f>
        <v/>
      </c>
      <c r="AK258" s="149" t="str">
        <f>IF($AD258="",(IFERROR(VLOOKUP($AH258,$A$2:$H$595,6,0),"")),(IFERROR(IFERROR(VLOOKUP($AH258,$A$2:$H$595,6,0),"")*$AD258,"")))</f>
        <v/>
      </c>
      <c r="AL258" s="35" t="str">
        <f>IF($AD258="",(IFERROR(VLOOKUP($AH258,$A$2:$H$595,7,0),"")),(IFERROR(IFERROR(VLOOKUP($AH258,$A$2:$H$595,7,0),"")*$AD258,"")))</f>
        <v/>
      </c>
    </row>
    <row r="259" spans="10:39" ht="15" thickTop="1" x14ac:dyDescent="0.3">
      <c r="J259" s="58"/>
      <c r="K259" s="122"/>
      <c r="L259" s="58"/>
      <c r="M259" s="64"/>
      <c r="N259" s="64"/>
      <c r="O259" s="267"/>
      <c r="P259" s="241"/>
      <c r="Q259" s="256"/>
      <c r="R259" s="263"/>
      <c r="T259" s="51"/>
      <c r="U259" s="111"/>
      <c r="V259" s="51"/>
      <c r="W259" s="7"/>
      <c r="X259" s="65"/>
      <c r="Y259" s="11"/>
      <c r="Z259" s="12"/>
      <c r="AA259" s="150"/>
      <c r="AB259" s="13"/>
      <c r="AD259" s="51"/>
      <c r="AE259" s="111"/>
      <c r="AF259" s="51"/>
      <c r="AG259" s="7"/>
      <c r="AH259" s="65"/>
      <c r="AI259" s="11"/>
      <c r="AJ259" s="12"/>
      <c r="AK259" s="150"/>
      <c r="AL259" s="13"/>
    </row>
    <row r="260" spans="10:39" x14ac:dyDescent="0.3">
      <c r="J260" s="58"/>
      <c r="K260" s="122"/>
      <c r="L260" s="58"/>
      <c r="M260" s="64"/>
      <c r="N260" s="64"/>
      <c r="O260" s="267"/>
      <c r="P260" s="241"/>
      <c r="Q260" s="256"/>
      <c r="R260" s="263"/>
      <c r="T260" s="51"/>
      <c r="U260" s="111"/>
      <c r="V260" s="51"/>
      <c r="W260" s="7"/>
      <c r="X260" s="65"/>
      <c r="Y260" s="11"/>
      <c r="Z260" s="12"/>
      <c r="AA260" s="150"/>
      <c r="AB260" s="13"/>
      <c r="AD260" s="51"/>
      <c r="AE260" s="111"/>
      <c r="AF260" s="51"/>
      <c r="AG260" s="7"/>
      <c r="AH260" s="65"/>
      <c r="AI260" s="11"/>
      <c r="AJ260" s="12"/>
      <c r="AK260" s="150"/>
      <c r="AL260" s="13"/>
      <c r="AM260" s="3"/>
    </row>
    <row r="261" spans="10:39" ht="15" thickBot="1" x14ac:dyDescent="0.35">
      <c r="J261" s="58"/>
      <c r="K261" s="122"/>
      <c r="L261" s="58"/>
      <c r="M261" s="64"/>
      <c r="N261" s="64"/>
      <c r="O261" s="267"/>
      <c r="P261" s="241"/>
      <c r="Q261" s="256"/>
      <c r="R261" s="263"/>
      <c r="T261" s="51"/>
      <c r="U261" s="111"/>
      <c r="V261" s="51"/>
      <c r="W261" s="7"/>
      <c r="X261" s="65"/>
      <c r="Y261" s="11"/>
      <c r="Z261" s="12"/>
      <c r="AA261" s="150"/>
      <c r="AB261" s="13"/>
      <c r="AD261" s="51"/>
      <c r="AE261" s="111"/>
      <c r="AF261" s="51"/>
      <c r="AG261" s="7"/>
      <c r="AH261" s="65"/>
      <c r="AI261" s="11"/>
      <c r="AJ261" s="12"/>
      <c r="AK261" s="150"/>
      <c r="AL261" s="13"/>
    </row>
    <row r="262" spans="10:39" ht="15" thickTop="1" x14ac:dyDescent="0.3">
      <c r="J262" s="52">
        <v>2</v>
      </c>
      <c r="K262" s="112">
        <f t="shared" si="100"/>
        <v>200</v>
      </c>
      <c r="L262" s="52" t="s">
        <v>99</v>
      </c>
      <c r="M262" s="67"/>
      <c r="N262" s="67" t="s">
        <v>18</v>
      </c>
      <c r="O262" s="244">
        <f>IF($J262="",(IFERROR(VLOOKUP($N262,$A$2:$H$595,4,0),"")),(IFERROR(IFERROR(VLOOKUP($N262,$A$2:$H$595,4,0),"")*$J262,"")))</f>
        <v>130</v>
      </c>
      <c r="P262" s="236">
        <f>IF($J262="",(IFERROR(VLOOKUP($N262,$A$2:$H$595,5,0),"")),(IFERROR(IFERROR(VLOOKUP($N262,$A$2:$H$595,5,0),"")*$J262,"")))</f>
        <v>24</v>
      </c>
      <c r="Q262" s="251">
        <f>IF($J262="",(IFERROR(VLOOKUP($N262,$A$2:$H$595,6,0),"")),(IFERROR(IFERROR(VLOOKUP($N262,$A$2:$H$595,6,0),"")*$J262,"")))</f>
        <v>8</v>
      </c>
      <c r="R262" s="259">
        <f>IF($J262="",(IFERROR(VLOOKUP($N262,$A$2:$H$595,7,0),"")),(IFERROR(IFERROR(VLOOKUP($N262,$A$2:$H$595,7,0),"")*$J262,"")))</f>
        <v>2</v>
      </c>
      <c r="S262">
        <f>IFERROR(VLOOKUP($X262,$A$2:$H$595,4,0),"")</f>
        <v>111</v>
      </c>
      <c r="T262" s="52">
        <f t="shared" si="145"/>
        <v>1.2</v>
      </c>
      <c r="U262" s="112">
        <f t="shared" si="101"/>
        <v>120</v>
      </c>
      <c r="V262" s="52" t="s">
        <v>99</v>
      </c>
      <c r="W262" s="67">
        <v>1.2</v>
      </c>
      <c r="X262" s="67" t="s">
        <v>44</v>
      </c>
      <c r="Y262" s="26">
        <f>IF($T262="",(IFERROR(VLOOKUP($X262,$A$2:$H$595,4,0),"")),(IFERROR(IFERROR(VLOOKUP($X262,$A$2:$H$595,4,0),"")*$T262,"")))</f>
        <v>133.19999999999999</v>
      </c>
      <c r="Z262" s="27">
        <f>IF($T262="",(IFERROR(VLOOKUP($X262,$A$2:$H$595,5,0),"")),(IFERROR(IFERROR(VLOOKUP($X262,$A$2:$H$595,5,0),"")*$T262,"")))</f>
        <v>29.52</v>
      </c>
      <c r="AA262" s="151">
        <f>IF($T262="",(IFERROR(VLOOKUP($X262,$A$2:$H$595,6,0),"")),(IFERROR(IFERROR(VLOOKUP($X262,$A$2:$H$595,6,0),"")*$T262,"")))</f>
        <v>2.4</v>
      </c>
      <c r="AB262" s="28">
        <f>IF($T262="",(IFERROR(VLOOKUP($X262,$A$2:$H$595,7,0),"")),(IFERROR(IFERROR(VLOOKUP($X262,$A$2:$H$595,7,0),"")*$T262,"")))</f>
        <v>0.6</v>
      </c>
      <c r="AC262">
        <f>IFERROR(VLOOKUP($AH262,$A$2:$H$595,4,0),"")</f>
        <v>100</v>
      </c>
      <c r="AD262" s="52">
        <f t="shared" si="146"/>
        <v>1.3</v>
      </c>
      <c r="AE262" s="112">
        <f t="shared" si="102"/>
        <v>130</v>
      </c>
      <c r="AF262" s="52" t="s">
        <v>99</v>
      </c>
      <c r="AG262" s="67">
        <v>1.3</v>
      </c>
      <c r="AH262" s="67" t="s">
        <v>43</v>
      </c>
      <c r="AI262" s="26">
        <f>IF($AD262="",(IFERROR(VLOOKUP($AH262,$A$2:$H$595,4,0),"")),(IFERROR(IFERROR(VLOOKUP($AH262,$A$2:$H$595,4,0),"")*$AD262,"")))</f>
        <v>130</v>
      </c>
      <c r="AJ262" s="27">
        <f>IF($AD262="",(IFERROR(VLOOKUP($AH262,$A$2:$H$595,5,0),"")),(IFERROR(IFERROR(VLOOKUP($AH262,$A$2:$H$595,5,0),"")*$AD262,"")))</f>
        <v>24.7</v>
      </c>
      <c r="AK262" s="151">
        <f>IF($AD262="",(IFERROR(VLOOKUP($AH262,$A$2:$H$595,6,0),"")),(IFERROR(IFERROR(VLOOKUP($AH262,$A$2:$H$595,6,0),"")*$AD262,"")))</f>
        <v>1.3</v>
      </c>
      <c r="AL262" s="28">
        <f>IF($AD262="",(IFERROR(VLOOKUP($AH262,$A$2:$H$595,7,0),"")),(IFERROR(IFERROR(VLOOKUP($AH262,$A$2:$H$595,7,0),"")*$AD262,"")))</f>
        <v>2.6</v>
      </c>
    </row>
    <row r="263" spans="10:39" x14ac:dyDescent="0.3">
      <c r="J263" s="53"/>
      <c r="K263" s="113"/>
      <c r="L263" s="53"/>
      <c r="M263" s="62"/>
      <c r="N263" s="62"/>
      <c r="O263" s="245" t="str">
        <f>IF($J263="",(IFERROR(VLOOKUP($N263,$A$2:$H$595,4,0),"")),(IFERROR(IFERROR(VLOOKUP($N263,$A$2:$H$595,4,0),"")*$J263,"")))</f>
        <v/>
      </c>
      <c r="P263" s="237" t="str">
        <f>IF($J263="",(IFERROR(VLOOKUP($N263,$A$2:$H$595,5,0),"")),(IFERROR(IFERROR(VLOOKUP($N263,$A$2:$H$595,5,0),"")*$J263,"")))</f>
        <v/>
      </c>
      <c r="Q263" s="252" t="str">
        <f>IF($J263="",(IFERROR(VLOOKUP($N263,$A$2:$H$595,6,0),"")),(IFERROR(IFERROR(VLOOKUP($N263,$A$2:$H$595,6,0),"")*$J263,"")))</f>
        <v/>
      </c>
      <c r="R263" s="260" t="str">
        <f>IF($J263="",(IFERROR(VLOOKUP($N263,$A$2:$H$595,7,0),"")),(IFERROR(IFERROR(VLOOKUP($N263,$A$2:$H$595,7,0),"")*$J263,"")))</f>
        <v/>
      </c>
      <c r="S263" t="str">
        <f>IFERROR(VLOOKUP($X263,$A$2:$H$595,4,0),"")</f>
        <v/>
      </c>
      <c r="T263" s="53" t="str">
        <f t="shared" si="145"/>
        <v/>
      </c>
      <c r="U263" s="113"/>
      <c r="V263" s="53"/>
      <c r="W263" s="62"/>
      <c r="X263" s="62"/>
      <c r="Y263" s="29" t="str">
        <f>IF($T263="",(IFERROR(VLOOKUP($X263,$A$2:$H$595,4,0),"")),(IFERROR(IFERROR(VLOOKUP($X263,$A$2:$H$595,4,0),"")*$T263,"")))</f>
        <v/>
      </c>
      <c r="Z263" s="30" t="str">
        <f>IF($T263="",(IFERROR(VLOOKUP($X263,$A$2:$H$595,5,0),"")),(IFERROR(IFERROR(VLOOKUP($X263,$A$2:$H$595,5,0),"")*$T263,"")))</f>
        <v/>
      </c>
      <c r="AA263" s="152" t="str">
        <f>IF($T263="",(IFERROR(VLOOKUP($X263,$A$2:$H$595,6,0),"")),(IFERROR(IFERROR(VLOOKUP($X263,$A$2:$H$595,6,0),"")*$T263,"")))</f>
        <v/>
      </c>
      <c r="AB263" s="31" t="str">
        <f>IF($T263="",(IFERROR(VLOOKUP($X263,$A$2:$H$595,7,0),"")),(IFERROR(IFERROR(VLOOKUP($X263,$A$2:$H$595,7,0),"")*$T263,"")))</f>
        <v/>
      </c>
      <c r="AC263">
        <f>IFERROR(VLOOKUP($AH263,$A$2:$H$595,4,0),"")</f>
        <v>230</v>
      </c>
      <c r="AD263" s="53">
        <f t="shared" si="146"/>
        <v>0.1</v>
      </c>
      <c r="AE263" s="113">
        <f t="shared" si="102"/>
        <v>10</v>
      </c>
      <c r="AF263" s="53" t="s">
        <v>99</v>
      </c>
      <c r="AG263" s="62">
        <v>0.1</v>
      </c>
      <c r="AH263" s="62" t="s">
        <v>19</v>
      </c>
      <c r="AI263" s="29">
        <f>IF($AD263="",(IFERROR(VLOOKUP($AH263,$A$2:$H$595,4,0),"")),(IFERROR(IFERROR(VLOOKUP($AH263,$A$2:$H$595,4,0),"")*$AD263,"")))</f>
        <v>23</v>
      </c>
      <c r="AJ263" s="30">
        <f>IF($AD263="",(IFERROR(VLOOKUP($AH263,$A$2:$H$595,5,0),"")),(IFERROR(IFERROR(VLOOKUP($AH263,$A$2:$H$595,5,0),"")*$AD263,"")))</f>
        <v>0.70000000000000007</v>
      </c>
      <c r="AK263" s="152">
        <f>IF($AD263="",(IFERROR(VLOOKUP($AH263,$A$2:$H$595,6,0),"")),(IFERROR(IFERROR(VLOOKUP($AH263,$A$2:$H$595,6,0),"")*$AD263,"")))</f>
        <v>0.5</v>
      </c>
      <c r="AL263" s="31">
        <f>IF($AD263="",(IFERROR(VLOOKUP($AH263,$A$2:$H$595,7,0),"")),(IFERROR(IFERROR(VLOOKUP($AH263,$A$2:$H$595,7,0),"")*$AD263,"")))</f>
        <v>2</v>
      </c>
    </row>
    <row r="264" spans="10:39" x14ac:dyDescent="0.3">
      <c r="J264" s="53">
        <v>0.5</v>
      </c>
      <c r="K264" s="106">
        <v>0.5</v>
      </c>
      <c r="L264" s="53" t="s">
        <v>104</v>
      </c>
      <c r="M264" s="62"/>
      <c r="N264" s="62" t="s">
        <v>134</v>
      </c>
      <c r="O264" s="245">
        <f>IF($J264="",(IFERROR(VLOOKUP($N264,$A$2:$H$595,4,0),"")),(IFERROR(IFERROR(VLOOKUP($N264,$A$2:$H$595,4,0),"")*$J264,"")))</f>
        <v>60</v>
      </c>
      <c r="P264" s="237">
        <f>IF($J264="",(IFERROR(VLOOKUP($N264,$A$2:$H$595,5,0),"")),(IFERROR(IFERROR(VLOOKUP($N264,$A$2:$H$595,5,0),"")*$J264,"")))</f>
        <v>12</v>
      </c>
      <c r="Q264" s="252">
        <f>IF($J264="",(IFERROR(VLOOKUP($N264,$A$2:$H$595,6,0),"")),(IFERROR(IFERROR(VLOOKUP($N264,$A$2:$H$595,6,0),"")*$J264,"")))</f>
        <v>1.5</v>
      </c>
      <c r="R264" s="260">
        <f>IF($J264="",(IFERROR(VLOOKUP($N264,$A$2:$H$595,7,0),"")),(IFERROR(IFERROR(VLOOKUP($N264,$A$2:$H$595,7,0),"")*$J264,"")))</f>
        <v>0.5</v>
      </c>
      <c r="S264">
        <f>IFERROR(VLOOKUP($X264,$A$2:$H$595,4,0),"")</f>
        <v>39</v>
      </c>
      <c r="T264" s="53">
        <f t="shared" si="145"/>
        <v>1.5</v>
      </c>
      <c r="U264" s="106">
        <v>1.5</v>
      </c>
      <c r="V264" s="53" t="s">
        <v>103</v>
      </c>
      <c r="W264" s="62">
        <v>1.5</v>
      </c>
      <c r="X264" s="62" t="s">
        <v>8</v>
      </c>
      <c r="Y264" s="29">
        <f>IF($T264="",(IFERROR(VLOOKUP($X264,$A$2:$H$595,4,0),"")),(IFERROR(IFERROR(VLOOKUP($X264,$A$2:$H$595,4,0),"")*$T264,"")))</f>
        <v>58.5</v>
      </c>
      <c r="Z264" s="30">
        <f>IF($T264="",(IFERROR(VLOOKUP($X264,$A$2:$H$595,5,0),"")),(IFERROR(IFERROR(VLOOKUP($X264,$A$2:$H$595,5,0),"")*$T264,"")))</f>
        <v>1.2000000000000002</v>
      </c>
      <c r="AA264" s="152">
        <f>IF($T264="",(IFERROR(VLOOKUP($X264,$A$2:$H$595,6,0),"")),(IFERROR(IFERROR(VLOOKUP($X264,$A$2:$H$595,6,0),"")*$T264,"")))</f>
        <v>12</v>
      </c>
      <c r="AB264" s="31">
        <f>IF($T264="",(IFERROR(VLOOKUP($X264,$A$2:$H$595,7,0),"")),(IFERROR(IFERROR(VLOOKUP($X264,$A$2:$H$595,7,0),"")*$T264,"")))</f>
        <v>0.44999999999999996</v>
      </c>
      <c r="AC264">
        <f>IFERROR(VLOOKUP($AH264,$A$2:$H$595,4,0),"")</f>
        <v>354</v>
      </c>
      <c r="AD264" s="53">
        <f t="shared" si="146"/>
        <v>0.1</v>
      </c>
      <c r="AE264" s="106">
        <v>1</v>
      </c>
      <c r="AF264" s="53" t="s">
        <v>101</v>
      </c>
      <c r="AG264" s="62">
        <v>0.1</v>
      </c>
      <c r="AH264" s="62" t="s">
        <v>17</v>
      </c>
      <c r="AI264" s="29">
        <f>IF($AD264="",(IFERROR(VLOOKUP($AH264,$A$2:$H$595,4,0),"")),(IFERROR(IFERROR(VLOOKUP($AH264,$A$2:$H$595,4,0),"")*$AD264,"")))</f>
        <v>35.4</v>
      </c>
      <c r="AJ264" s="30">
        <f>IF($AD264="",(IFERROR(VLOOKUP($AH264,$A$2:$H$595,5,0),"")),(IFERROR(IFERROR(VLOOKUP($AH264,$A$2:$H$595,5,0),"")*$AD264,"")))</f>
        <v>1</v>
      </c>
      <c r="AK264" s="152">
        <f>IF($AD264="",(IFERROR(VLOOKUP($AH264,$A$2:$H$595,6,0),"")),(IFERROR(IFERROR(VLOOKUP($AH264,$A$2:$H$595,6,0),"")*$AD264,"")))</f>
        <v>6.3000000000000007</v>
      </c>
      <c r="AL264" s="31">
        <f>IF($AD264="",(IFERROR(VLOOKUP($AH264,$A$2:$H$595,7,0),"")),(IFERROR(IFERROR(VLOOKUP($AH264,$A$2:$H$595,7,0),"")*$AD264,"")))</f>
        <v>0.5</v>
      </c>
    </row>
    <row r="265" spans="10:39" x14ac:dyDescent="0.3">
      <c r="J265" s="53"/>
      <c r="K265" s="113"/>
      <c r="L265" s="53"/>
      <c r="M265" s="62"/>
      <c r="N265" s="62"/>
      <c r="O265" s="245"/>
      <c r="P265" s="237"/>
      <c r="Q265" s="252"/>
      <c r="R265" s="260"/>
      <c r="T265" s="53" t="str">
        <f t="shared" si="145"/>
        <v/>
      </c>
      <c r="U265" s="113"/>
      <c r="V265" s="53"/>
      <c r="W265" s="62"/>
      <c r="X265" s="62"/>
      <c r="Y265" s="29"/>
      <c r="Z265" s="30"/>
      <c r="AA265" s="152"/>
      <c r="AB265" s="31"/>
      <c r="AD265" s="53" t="str">
        <f t="shared" si="146"/>
        <v/>
      </c>
      <c r="AE265" s="113"/>
      <c r="AF265" s="53"/>
      <c r="AG265" s="62"/>
      <c r="AH265" s="62"/>
      <c r="AI265" s="29"/>
      <c r="AJ265" s="30"/>
      <c r="AK265" s="152"/>
      <c r="AL265" s="31"/>
    </row>
    <row r="266" spans="10:39" x14ac:dyDescent="0.3">
      <c r="J266" s="53"/>
      <c r="K266" s="113"/>
      <c r="L266" s="53"/>
      <c r="M266" s="62"/>
      <c r="N266" s="62"/>
      <c r="O266" s="245"/>
      <c r="P266" s="237"/>
      <c r="Q266" s="252"/>
      <c r="R266" s="260"/>
      <c r="T266" s="53" t="str">
        <f t="shared" si="145"/>
        <v/>
      </c>
      <c r="U266" s="113"/>
      <c r="V266" s="53"/>
      <c r="W266" s="62"/>
      <c r="X266" s="62"/>
      <c r="Y266" s="29"/>
      <c r="Z266" s="30"/>
      <c r="AA266" s="152"/>
      <c r="AB266" s="31"/>
      <c r="AD266" s="53" t="str">
        <f t="shared" si="146"/>
        <v/>
      </c>
      <c r="AE266" s="113"/>
      <c r="AF266" s="53"/>
      <c r="AG266" s="62"/>
      <c r="AH266" s="62"/>
      <c r="AI266" s="29"/>
      <c r="AJ266" s="30"/>
      <c r="AK266" s="152"/>
      <c r="AL266" s="31"/>
    </row>
    <row r="267" spans="10:39" x14ac:dyDescent="0.3">
      <c r="J267" s="53"/>
      <c r="K267" s="113"/>
      <c r="L267" s="53"/>
      <c r="M267" s="62" t="s">
        <v>107</v>
      </c>
      <c r="N267" s="62"/>
      <c r="O267" s="206">
        <f>SUM(O262:O266)</f>
        <v>190</v>
      </c>
      <c r="P267" s="215">
        <f t="shared" ref="P267" si="147">SUM(P262:P266)</f>
        <v>36</v>
      </c>
      <c r="Q267" s="225">
        <f t="shared" ref="Q267" si="148">SUM(Q262:Q266)</f>
        <v>9.5</v>
      </c>
      <c r="R267" s="231">
        <f t="shared" ref="R267" si="149">SUM(R262:R266)</f>
        <v>2.5</v>
      </c>
      <c r="S267" s="3">
        <v>150</v>
      </c>
      <c r="T267" s="53"/>
      <c r="U267" s="113"/>
      <c r="V267" s="53"/>
      <c r="W267" s="62" t="s">
        <v>107</v>
      </c>
      <c r="X267" s="62"/>
      <c r="Y267" s="32">
        <f>SUM(Y262:Y266)</f>
        <v>191.7</v>
      </c>
      <c r="Z267" s="45">
        <f t="shared" ref="Z267" si="150">SUM(Z262:Z266)</f>
        <v>30.72</v>
      </c>
      <c r="AA267" s="148">
        <f t="shared" ref="AA267" si="151">SUM(AA262:AA266)</f>
        <v>14.4</v>
      </c>
      <c r="AB267" s="46">
        <f t="shared" ref="AB267" si="152">SUM(AB262:AB266)</f>
        <v>1.0499999999999998</v>
      </c>
      <c r="AC267" s="3">
        <v>684</v>
      </c>
      <c r="AD267" s="53"/>
      <c r="AE267" s="113"/>
      <c r="AF267" s="53"/>
      <c r="AG267" s="62" t="s">
        <v>107</v>
      </c>
      <c r="AH267" s="62"/>
      <c r="AI267" s="32">
        <f>SUM(AI262:AI266)</f>
        <v>188.4</v>
      </c>
      <c r="AJ267" s="45">
        <f t="shared" ref="AJ267" si="153">SUM(AJ262:AJ266)</f>
        <v>26.4</v>
      </c>
      <c r="AK267" s="148">
        <f t="shared" ref="AK267" si="154">SUM(AK262:AK266)</f>
        <v>8.1000000000000014</v>
      </c>
      <c r="AL267" s="46">
        <f t="shared" ref="AL267" si="155">SUM(AL262:AL266)</f>
        <v>5.0999999999999996</v>
      </c>
      <c r="AM267" s="3"/>
    </row>
    <row r="268" spans="10:39" ht="15" thickBot="1" x14ac:dyDescent="0.35">
      <c r="J268" s="54"/>
      <c r="K268" s="114"/>
      <c r="L268" s="54"/>
      <c r="M268" s="68"/>
      <c r="N268" s="68"/>
      <c r="O268" s="246" t="str">
        <f>IF($J268="",(IFERROR(VLOOKUP($N268,$A$2:$H$595,4,0),"")),(IFERROR(IFERROR(VLOOKUP($N268,$A$2:$H$595,4,0),"")*$J268,"")))</f>
        <v/>
      </c>
      <c r="P268" s="238" t="str">
        <f>IF($J268="",(IFERROR(VLOOKUP($N268,$A$2:$H$595,5,0),"")),(IFERROR(IFERROR(VLOOKUP($N268,$A$2:$H$595,5,0),"")*$J268,"")))</f>
        <v/>
      </c>
      <c r="Q268" s="253" t="str">
        <f>IF($J268="",(IFERROR(VLOOKUP($N268,$A$2:$H$595,6,0),"")),(IFERROR(IFERROR(VLOOKUP($N268,$A$2:$H$595,6,0),"")*$J268,"")))</f>
        <v/>
      </c>
      <c r="R268" s="261" t="str">
        <f>IF($J268="",(IFERROR(VLOOKUP($N268,$A$2:$H$595,7,0),"")),(IFERROR(IFERROR(VLOOKUP($N268,$A$2:$H$595,7,0),"")*$J268,"")))</f>
        <v/>
      </c>
      <c r="S268" t="str">
        <f>IFERROR(VLOOKUP($X268,$A$2:$H$595,4,0),"")</f>
        <v/>
      </c>
      <c r="T268" s="54" t="str">
        <f t="shared" ref="T268:T274" si="156">IFERROR(IF(W268="",O268/S268,W268),"")</f>
        <v/>
      </c>
      <c r="U268" s="114"/>
      <c r="V268" s="54"/>
      <c r="W268" s="68"/>
      <c r="X268" s="68"/>
      <c r="Y268" s="36" t="str">
        <f>IF($T268="",(IFERROR(VLOOKUP($X268,$A$2:$H$595,4,0),"")),(IFERROR(IFERROR(VLOOKUP($X268,$A$2:$H$595,4,0),"")*$T268,"")))</f>
        <v/>
      </c>
      <c r="Z268" s="34" t="str">
        <f>IF($T268="",(IFERROR(VLOOKUP($X268,$A$2:$H$595,5,0),"")),(IFERROR(IFERROR(VLOOKUP($X268,$A$2:$H$595,5,0),"")*$T268,"")))</f>
        <v/>
      </c>
      <c r="AA268" s="149" t="str">
        <f>IF($T268="",(IFERROR(VLOOKUP($X268,$A$2:$H$595,6,0),"")),(IFERROR(IFERROR(VLOOKUP($X268,$A$2:$H$595,6,0),"")*$T268,"")))</f>
        <v/>
      </c>
      <c r="AB268" s="35" t="str">
        <f>IF($T268="",(IFERROR(VLOOKUP($X268,$A$2:$H$595,7,0),"")),(IFERROR(IFERROR(VLOOKUP($X268,$A$2:$H$595,7,0),"")*$T268,"")))</f>
        <v/>
      </c>
      <c r="AC268" t="str">
        <f>IFERROR(VLOOKUP($AH268,$A$2:$H$595,4,0),"")</f>
        <v/>
      </c>
      <c r="AD268" s="54" t="str">
        <f t="shared" ref="AD268:AD274" si="157">IFERROR(IF(AG268="",Y268/AC268,AG268),"")</f>
        <v/>
      </c>
      <c r="AE268" s="114"/>
      <c r="AF268" s="54"/>
      <c r="AG268" s="68"/>
      <c r="AH268" s="68"/>
      <c r="AI268" s="36" t="str">
        <f>IF($AD268="",(IFERROR(VLOOKUP($AH268,$A$2:$H$595,4,0),"")),(IFERROR(IFERROR(VLOOKUP($AH268,$A$2:$H$595,4,0),"")*$AD268,"")))</f>
        <v/>
      </c>
      <c r="AJ268" s="34" t="str">
        <f>IF($AD268="",(IFERROR(VLOOKUP($AH268,$A$2:$H$595,5,0),"")),(IFERROR(IFERROR(VLOOKUP($AH268,$A$2:$H$595,5,0),"")*$AD268,"")))</f>
        <v/>
      </c>
      <c r="AK268" s="149" t="str">
        <f>IF($AD268="",(IFERROR(VLOOKUP($AH268,$A$2:$H$595,6,0),"")),(IFERROR(IFERROR(VLOOKUP($AH268,$A$2:$H$595,6,0),"")*$AD268,"")))</f>
        <v/>
      </c>
      <c r="AL268" s="35" t="str">
        <f>IF($AD268="",(IFERROR(VLOOKUP($AH268,$A$2:$H$595,7,0),"")),(IFERROR(IFERROR(VLOOKUP($AH268,$A$2:$H$595,7,0),"")*$AD268,"")))</f>
        <v/>
      </c>
    </row>
    <row r="269" spans="10:39" ht="15.6" thickTop="1" thickBot="1" x14ac:dyDescent="0.35">
      <c r="J269" s="51"/>
      <c r="K269" s="111"/>
      <c r="L269" s="51"/>
      <c r="M269" s="65"/>
      <c r="N269" s="65"/>
      <c r="O269" s="247" t="str">
        <f>IF($J269="",(IFERROR(VLOOKUP($N269,$A$2:$H$595,4,0),"")),(IFERROR(IFERROR(VLOOKUP($N269,$A$2:$H$595,4,0),"")*$J269,"")))</f>
        <v/>
      </c>
      <c r="P269" s="239" t="str">
        <f>IF($J269="",(IFERROR(VLOOKUP($N269,$A$2:$H$595,5,0),"")),(IFERROR(IFERROR(VLOOKUP($N269,$A$2:$H$595,5,0),"")*$J269,"")))</f>
        <v/>
      </c>
      <c r="Q269" s="254" t="str">
        <f>IF($J269="",(IFERROR(VLOOKUP($N269,$A$2:$H$595,6,0),"")),(IFERROR(IFERROR(VLOOKUP($N269,$A$2:$H$595,6,0),"")*$J269,"")))</f>
        <v/>
      </c>
      <c r="R269" s="157" t="str">
        <f>IF($J269="",(IFERROR(VLOOKUP($N269,$A$2:$H$595,7,0),"")),(IFERROR(IFERROR(VLOOKUP($N269,$A$2:$H$595,7,0),"")*$J269,"")))</f>
        <v/>
      </c>
      <c r="S269" t="str">
        <f>IFERROR(VLOOKUP($X269,$A$2:$H$595,4,0),"")</f>
        <v/>
      </c>
      <c r="T269" s="51" t="str">
        <f t="shared" si="156"/>
        <v/>
      </c>
      <c r="U269" s="111"/>
      <c r="V269" s="51"/>
      <c r="W269" s="65"/>
      <c r="X269" s="65"/>
      <c r="Y269" s="11" t="str">
        <f>IF($T269="",(IFERROR(VLOOKUP($X269,$A$2:$H$595,4,0),"")),(IFERROR(IFERROR(VLOOKUP($X269,$A$2:$H$595,4,0),"")*$T269,"")))</f>
        <v/>
      </c>
      <c r="Z269" s="12" t="str">
        <f>IF($T269="",(IFERROR(VLOOKUP($X269,$A$2:$H$595,5,0),"")),(IFERROR(IFERROR(VLOOKUP($X269,$A$2:$H$595,5,0),"")*$T269,"")))</f>
        <v/>
      </c>
      <c r="AA269" s="150" t="str">
        <f>IF($T269="",(IFERROR(VLOOKUP($X269,$A$2:$H$595,6,0),"")),(IFERROR(IFERROR(VLOOKUP($X269,$A$2:$H$595,6,0),"")*$T269,"")))</f>
        <v/>
      </c>
      <c r="AB269" s="13" t="str">
        <f>IF($T269="",(IFERROR(VLOOKUP($X269,$A$2:$H$595,7,0),"")),(IFERROR(IFERROR(VLOOKUP($X269,$A$2:$H$595,7,0),"")*$T269,"")))</f>
        <v/>
      </c>
      <c r="AC269" t="str">
        <f>IFERROR(VLOOKUP($AH269,$A$2:$H$595,4,0),"")</f>
        <v/>
      </c>
      <c r="AD269" s="51" t="str">
        <f t="shared" si="157"/>
        <v/>
      </c>
      <c r="AE269" s="111"/>
      <c r="AF269" s="51"/>
      <c r="AG269" s="65"/>
      <c r="AH269" s="65"/>
      <c r="AI269" s="11" t="str">
        <f>IF($AD269="",(IFERROR(VLOOKUP($AH269,$A$2:$H$595,4,0),"")),(IFERROR(IFERROR(VLOOKUP($AH269,$A$2:$H$595,4,0),"")*$AD269,"")))</f>
        <v/>
      </c>
      <c r="AJ269" s="12" t="str">
        <f>IF($AD269="",(IFERROR(VLOOKUP($AH269,$A$2:$H$595,5,0),"")),(IFERROR(IFERROR(VLOOKUP($AH269,$A$2:$H$595,5,0),"")*$AD269,"")))</f>
        <v/>
      </c>
      <c r="AK269" s="150" t="str">
        <f>IF($AD269="",(IFERROR(VLOOKUP($AH269,$A$2:$H$595,6,0),"")),(IFERROR(IFERROR(VLOOKUP($AH269,$A$2:$H$595,6,0),"")*$AD269,"")))</f>
        <v/>
      </c>
      <c r="AL269" s="13" t="str">
        <f>IF($AD269="",(IFERROR(VLOOKUP($AH269,$A$2:$H$595,7,0),"")),(IFERROR(IFERROR(VLOOKUP($AH269,$A$2:$H$595,7,0),"")*$AD269,"")))</f>
        <v/>
      </c>
      <c r="AM269" s="3"/>
    </row>
    <row r="270" spans="10:39" ht="15" thickTop="1" x14ac:dyDescent="0.3">
      <c r="J270" s="86">
        <v>1.5</v>
      </c>
      <c r="K270" s="139">
        <f t="shared" si="100"/>
        <v>150</v>
      </c>
      <c r="L270" s="86" t="s">
        <v>99</v>
      </c>
      <c r="M270" s="87"/>
      <c r="N270" s="87" t="s">
        <v>23</v>
      </c>
      <c r="O270" s="244">
        <f>IF($J270="",(IFERROR(VLOOKUP($N270,$A$2:$H$595,4,0),"")),(IFERROR(IFERROR(VLOOKUP($N270,$A$2:$H$595,4,0),"")*$J270,"")))</f>
        <v>165</v>
      </c>
      <c r="P270" s="236">
        <f>IF($J270="",(IFERROR(VLOOKUP($N270,$A$2:$H$595,5,0),"")),(IFERROR(IFERROR(VLOOKUP($N270,$A$2:$H$595,5,0),"")*$J270,"")))</f>
        <v>34.5</v>
      </c>
      <c r="Q270" s="251">
        <f>IF($J270="",(IFERROR(VLOOKUP($N270,$A$2:$H$595,6,0),"")),(IFERROR(IFERROR(VLOOKUP($N270,$A$2:$H$595,6,0),"")*$J270,"")))</f>
        <v>0</v>
      </c>
      <c r="R270" s="259">
        <f>IF($J270="",(IFERROR(VLOOKUP($N270,$A$2:$H$595,7,0),"")),(IFERROR(IFERROR(VLOOKUP($N270,$A$2:$H$595,7,0),"")*$J270,"")))</f>
        <v>3</v>
      </c>
      <c r="S270">
        <f>IFERROR(VLOOKUP($X270,$A$2:$H$595,4,0),"")</f>
        <v>110</v>
      </c>
      <c r="T270" s="86">
        <f t="shared" si="156"/>
        <v>1.5</v>
      </c>
      <c r="U270" s="139">
        <f t="shared" si="101"/>
        <v>150</v>
      </c>
      <c r="V270" s="86" t="s">
        <v>99</v>
      </c>
      <c r="W270" s="87"/>
      <c r="X270" s="87" t="s">
        <v>51</v>
      </c>
      <c r="Y270" s="26">
        <f>IF($T270="",(IFERROR(VLOOKUP($X270,$A$2:$H$595,4,0),"")),(IFERROR(IFERROR(VLOOKUP($X270,$A$2:$H$595,4,0),"")*$T270,"")))</f>
        <v>165</v>
      </c>
      <c r="Z270" s="27">
        <f>IF($T270="",(IFERROR(VLOOKUP($X270,$A$2:$H$595,5,0),"")),(IFERROR(IFERROR(VLOOKUP($X270,$A$2:$H$595,5,0),"")*$T270,"")))</f>
        <v>31.5</v>
      </c>
      <c r="AA270" s="151">
        <f>IF($T270="",(IFERROR(VLOOKUP($X270,$A$2:$H$595,6,0),"")),(IFERROR(IFERROR(VLOOKUP($X270,$A$2:$H$595,6,0),"")*$T270,"")))</f>
        <v>0</v>
      </c>
      <c r="AB270" s="28">
        <f>IF($T270="",(IFERROR(VLOOKUP($X270,$A$2:$H$595,7,0),"")),(IFERROR(IFERROR(VLOOKUP($X270,$A$2:$H$595,7,0),"")*$T270,"")))</f>
        <v>3.4499999999999997</v>
      </c>
      <c r="AC270">
        <f>IFERROR(VLOOKUP($AH270,$A$2:$H$595,4,0),"")</f>
        <v>156</v>
      </c>
      <c r="AD270" s="86">
        <f t="shared" si="157"/>
        <v>1.4</v>
      </c>
      <c r="AE270" s="139">
        <f t="shared" si="102"/>
        <v>140</v>
      </c>
      <c r="AF270" s="86" t="s">
        <v>99</v>
      </c>
      <c r="AG270" s="87">
        <v>1.4</v>
      </c>
      <c r="AH270" s="87" t="s">
        <v>86</v>
      </c>
      <c r="AI270" s="26">
        <f>IF($AD270="",(IFERROR(VLOOKUP($AH270,$A$2:$H$595,4,0),"")),(IFERROR(IFERROR(VLOOKUP($AH270,$A$2:$H$595,4,0),"")*$AD270,"")))</f>
        <v>218.39999999999998</v>
      </c>
      <c r="AJ270" s="27">
        <f>IF($AD270="",(IFERROR(VLOOKUP($AH270,$A$2:$H$595,5,0),"")),(IFERROR(IFERROR(VLOOKUP($AH270,$A$2:$H$595,5,0),"")*$AD270,"")))</f>
        <v>28</v>
      </c>
      <c r="AK270" s="151">
        <f>IF($AD270="",(IFERROR(VLOOKUP($AH270,$A$2:$H$595,6,0),"")),(IFERROR(IFERROR(VLOOKUP($AH270,$A$2:$H$595,6,0),"")*$AD270,"")))</f>
        <v>0</v>
      </c>
      <c r="AL270" s="28">
        <f>IF($AD270="",(IFERROR(VLOOKUP($AH270,$A$2:$H$595,7,0),"")),(IFERROR(IFERROR(VLOOKUP($AH270,$A$2:$H$595,7,0),"")*$AD270,"")))</f>
        <v>11.2</v>
      </c>
    </row>
    <row r="271" spans="10:39" x14ac:dyDescent="0.3">
      <c r="J271" s="88">
        <v>1.2</v>
      </c>
      <c r="K271" s="140">
        <f t="shared" si="100"/>
        <v>120</v>
      </c>
      <c r="L271" s="88" t="s">
        <v>99</v>
      </c>
      <c r="M271" s="89"/>
      <c r="N271" s="89" t="s">
        <v>42</v>
      </c>
      <c r="O271" s="245">
        <f>IF($J271="",(IFERROR(VLOOKUP($N271,$A$2:$H$595,4,0),"")),(IFERROR(IFERROR(VLOOKUP($N271,$A$2:$H$595,4,0),"")*$J271,"")))</f>
        <v>156</v>
      </c>
      <c r="P271" s="237">
        <f>IF($J271="",(IFERROR(VLOOKUP($N271,$A$2:$H$595,5,0),"")),(IFERROR(IFERROR(VLOOKUP($N271,$A$2:$H$595,5,0),"")*$J271,"")))</f>
        <v>2.88</v>
      </c>
      <c r="Q271" s="252">
        <f>IF($J271="",(IFERROR(VLOOKUP($N271,$A$2:$H$595,6,0),"")),(IFERROR(IFERROR(VLOOKUP($N271,$A$2:$H$595,6,0),"")*$J271,"")))</f>
        <v>34.32</v>
      </c>
      <c r="R271" s="260">
        <f>IF($J271="",(IFERROR(VLOOKUP($N271,$A$2:$H$595,7,0),"")),(IFERROR(IFERROR(VLOOKUP($N271,$A$2:$H$595,7,0),"")*$J271,"")))</f>
        <v>0.24</v>
      </c>
      <c r="S271">
        <f>IFERROR(VLOOKUP($X271,$A$2:$H$595,4,0),"")</f>
        <v>88</v>
      </c>
      <c r="T271" s="88">
        <f t="shared" si="156"/>
        <v>1.8</v>
      </c>
      <c r="U271" s="140">
        <f t="shared" si="101"/>
        <v>180</v>
      </c>
      <c r="V271" s="88" t="s">
        <v>99</v>
      </c>
      <c r="W271" s="89">
        <v>1.8</v>
      </c>
      <c r="X271" s="89" t="s">
        <v>54</v>
      </c>
      <c r="Y271" s="29">
        <f>IF($T271="",(IFERROR(VLOOKUP($X271,$A$2:$H$595,4,0),"")),(IFERROR(IFERROR(VLOOKUP($X271,$A$2:$H$595,4,0),"")*$T271,"")))</f>
        <v>158.4</v>
      </c>
      <c r="Z271" s="30">
        <f>IF($T271="",(IFERROR(VLOOKUP($X271,$A$2:$H$595,5,0),"")),(IFERROR(IFERROR(VLOOKUP($X271,$A$2:$H$595,5,0),"")*$T271,"")))</f>
        <v>1.8</v>
      </c>
      <c r="AA271" s="152">
        <f>IF($T271="",(IFERROR(VLOOKUP($X271,$A$2:$H$595,6,0),"")),(IFERROR(IFERROR(VLOOKUP($X271,$A$2:$H$595,6,0),"")*$T271,"")))</f>
        <v>37.800000000000004</v>
      </c>
      <c r="AB271" s="31">
        <f>IF($T271="",(IFERROR(VLOOKUP($X271,$A$2:$H$595,7,0),"")),(IFERROR(IFERROR(VLOOKUP($X271,$A$2:$H$595,7,0),"")*$T271,"")))</f>
        <v>0</v>
      </c>
      <c r="AC271">
        <f>IFERROR(VLOOKUP($AH271,$A$2:$H$595,4,0),"")</f>
        <v>139</v>
      </c>
      <c r="AD271" s="88">
        <f t="shared" si="157"/>
        <v>0.7</v>
      </c>
      <c r="AE271" s="140">
        <f t="shared" si="102"/>
        <v>70</v>
      </c>
      <c r="AF271" s="88" t="s">
        <v>99</v>
      </c>
      <c r="AG271" s="89">
        <v>0.7</v>
      </c>
      <c r="AH271" s="89" t="s">
        <v>87</v>
      </c>
      <c r="AI271" s="29">
        <f>IF($AD271="",(IFERROR(VLOOKUP($AH271,$A$2:$H$595,4,0),"")),(IFERROR(IFERROR(VLOOKUP($AH271,$A$2:$H$595,4,0),"")*$AD271,"")))</f>
        <v>97.3</v>
      </c>
      <c r="AJ271" s="30">
        <f>IF($AD271="",(IFERROR(VLOOKUP($AH271,$A$2:$H$595,5,0),"")),(IFERROR(IFERROR(VLOOKUP($AH271,$A$2:$H$595,5,0),"")*$AD271,"")))</f>
        <v>3.01</v>
      </c>
      <c r="AK271" s="152">
        <f>IF($AD271="",(IFERROR(VLOOKUP($AH271,$A$2:$H$595,6,0),"")),(IFERROR(IFERROR(VLOOKUP($AH271,$A$2:$H$595,6,0),"")*$AD271,"")))</f>
        <v>19.389999999999997</v>
      </c>
      <c r="AL271" s="31">
        <f>IF($AD271="",(IFERROR(VLOOKUP($AH271,$A$2:$H$595,7,0),"")),(IFERROR(IFERROR(VLOOKUP($AH271,$A$2:$H$595,7,0),"")*$AD271,"")))</f>
        <v>0.35</v>
      </c>
    </row>
    <row r="272" spans="10:39" x14ac:dyDescent="0.3">
      <c r="J272" s="88">
        <v>0.05</v>
      </c>
      <c r="K272" s="140">
        <f t="shared" si="100"/>
        <v>5</v>
      </c>
      <c r="L272" s="88" t="s">
        <v>99</v>
      </c>
      <c r="M272" s="89"/>
      <c r="N272" s="89" t="s">
        <v>15</v>
      </c>
      <c r="O272" s="245">
        <f>IF($J272="",(IFERROR(VLOOKUP($N272,$A$2:$H$595,4,0),"")),(IFERROR(IFERROR(VLOOKUP($N272,$A$2:$H$595,4,0),"")*$J272,"")))</f>
        <v>35.85</v>
      </c>
      <c r="P272" s="237">
        <f>IF($J272="",(IFERROR(VLOOKUP($N272,$A$2:$H$595,5,0),"")),(IFERROR(IFERROR(VLOOKUP($N272,$A$2:$H$595,5,0),"")*$J272,"")))</f>
        <v>0.05</v>
      </c>
      <c r="Q272" s="252">
        <f>IF($J272="",(IFERROR(VLOOKUP($N272,$A$2:$H$595,6,0),"")),(IFERROR(IFERROR(VLOOKUP($N272,$A$2:$H$595,6,0),"")*$J272,"")))</f>
        <v>0</v>
      </c>
      <c r="R272" s="260">
        <f>IF($J272="",(IFERROR(VLOOKUP($N272,$A$2:$H$595,7,0),"")),(IFERROR(IFERROR(VLOOKUP($N272,$A$2:$H$595,7,0),"")*$J272,"")))</f>
        <v>4.05</v>
      </c>
      <c r="S272">
        <f>IFERROR(VLOOKUP($X272,$A$2:$H$595,4,0),"")</f>
        <v>900</v>
      </c>
      <c r="T272" s="88">
        <f t="shared" si="156"/>
        <v>3.9833333333333332E-2</v>
      </c>
      <c r="U272" s="140">
        <f t="shared" si="101"/>
        <v>3.9833333333333334</v>
      </c>
      <c r="V272" s="88" t="s">
        <v>99</v>
      </c>
      <c r="W272" s="89"/>
      <c r="X272" s="89" t="s">
        <v>21</v>
      </c>
      <c r="Y272" s="29">
        <f>IF($T272="",(IFERROR(VLOOKUP($X272,$A$2:$H$595,4,0),"")),(IFERROR(IFERROR(VLOOKUP($X272,$A$2:$H$595,4,0),"")*$T272,"")))</f>
        <v>35.85</v>
      </c>
      <c r="Z272" s="30">
        <f>IF($T272="",(IFERROR(VLOOKUP($X272,$A$2:$H$595,5,0),"")),(IFERROR(IFERROR(VLOOKUP($X272,$A$2:$H$595,5,0),"")*$T272,"")))</f>
        <v>0</v>
      </c>
      <c r="AA272" s="152">
        <f>IF($T272="",(IFERROR(VLOOKUP($X272,$A$2:$H$595,6,0),"")),(IFERROR(IFERROR(VLOOKUP($X272,$A$2:$H$595,6,0),"")*$T272,"")))</f>
        <v>0</v>
      </c>
      <c r="AB272" s="31">
        <f>IF($T272="",(IFERROR(VLOOKUP($X272,$A$2:$H$595,7,0),"")),(IFERROR(IFERROR(VLOOKUP($X272,$A$2:$H$595,7,0),"")*$T272,"")))</f>
        <v>3.9434999999999998</v>
      </c>
      <c r="AC272">
        <f>IFERROR(VLOOKUP($AH272,$A$2:$H$595,4,0),"")</f>
        <v>717</v>
      </c>
      <c r="AD272" s="88">
        <f t="shared" si="157"/>
        <v>0.05</v>
      </c>
      <c r="AE272" s="140">
        <f t="shared" si="102"/>
        <v>5</v>
      </c>
      <c r="AF272" s="88" t="s">
        <v>99</v>
      </c>
      <c r="AG272" s="89"/>
      <c r="AH272" s="89" t="s">
        <v>15</v>
      </c>
      <c r="AI272" s="29">
        <f>IF($AD272="",(IFERROR(VLOOKUP($AH272,$A$2:$H$595,4,0),"")),(IFERROR(IFERROR(VLOOKUP($AH272,$A$2:$H$595,4,0),"")*$AD272,"")))</f>
        <v>35.85</v>
      </c>
      <c r="AJ272" s="30">
        <f>IF($AD272="",(IFERROR(VLOOKUP($AH272,$A$2:$H$595,5,0),"")),(IFERROR(IFERROR(VLOOKUP($AH272,$A$2:$H$595,5,0),"")*$AD272,"")))</f>
        <v>0.05</v>
      </c>
      <c r="AK272" s="152">
        <f>IF($AD272="",(IFERROR(VLOOKUP($AH272,$A$2:$H$595,6,0),"")),(IFERROR(IFERROR(VLOOKUP($AH272,$A$2:$H$595,6,0),"")*$AD272,"")))</f>
        <v>0</v>
      </c>
      <c r="AL272" s="31">
        <f>IF($AD272="",(IFERROR(VLOOKUP($AH272,$A$2:$H$595,7,0),"")),(IFERROR(IFERROR(VLOOKUP($AH272,$A$2:$H$595,7,0),"")*$AD272,"")))</f>
        <v>4.05</v>
      </c>
    </row>
    <row r="273" spans="10:39" x14ac:dyDescent="0.3">
      <c r="J273" s="88"/>
      <c r="K273" s="140"/>
      <c r="L273" s="88"/>
      <c r="M273" s="89"/>
      <c r="N273" s="89"/>
      <c r="O273" s="245"/>
      <c r="P273" s="237"/>
      <c r="Q273" s="252"/>
      <c r="R273" s="260"/>
      <c r="T273" s="88" t="str">
        <f t="shared" si="156"/>
        <v/>
      </c>
      <c r="U273" s="140"/>
      <c r="V273" s="88"/>
      <c r="W273" s="89"/>
      <c r="X273" s="89"/>
      <c r="Y273" s="29"/>
      <c r="Z273" s="30"/>
      <c r="AA273" s="152"/>
      <c r="AB273" s="31"/>
      <c r="AD273" s="88" t="str">
        <f t="shared" si="157"/>
        <v/>
      </c>
      <c r="AE273" s="140"/>
      <c r="AF273" s="88"/>
      <c r="AG273" s="89"/>
      <c r="AH273" s="89"/>
      <c r="AI273" s="29"/>
      <c r="AJ273" s="30"/>
      <c r="AK273" s="152"/>
      <c r="AL273" s="31"/>
    </row>
    <row r="274" spans="10:39" x14ac:dyDescent="0.3">
      <c r="J274" s="88"/>
      <c r="K274" s="140"/>
      <c r="L274" s="88"/>
      <c r="M274" s="89"/>
      <c r="N274" s="89"/>
      <c r="O274" s="245"/>
      <c r="P274" s="237"/>
      <c r="Q274" s="252"/>
      <c r="R274" s="260"/>
      <c r="T274" s="88" t="str">
        <f t="shared" si="156"/>
        <v/>
      </c>
      <c r="U274" s="140"/>
      <c r="V274" s="88"/>
      <c r="W274" s="89"/>
      <c r="X274" s="89"/>
      <c r="Y274" s="29"/>
      <c r="Z274" s="30"/>
      <c r="AA274" s="152"/>
      <c r="AB274" s="31"/>
      <c r="AD274" s="88" t="str">
        <f t="shared" si="157"/>
        <v/>
      </c>
      <c r="AE274" s="140"/>
      <c r="AF274" s="88"/>
      <c r="AG274" s="89"/>
      <c r="AH274" s="89"/>
      <c r="AI274" s="29"/>
      <c r="AJ274" s="30"/>
      <c r="AK274" s="152"/>
      <c r="AL274" s="31"/>
    </row>
    <row r="275" spans="10:39" x14ac:dyDescent="0.3">
      <c r="J275" s="88"/>
      <c r="K275" s="140"/>
      <c r="L275" s="88"/>
      <c r="M275" s="89" t="s">
        <v>107</v>
      </c>
      <c r="N275" s="89"/>
      <c r="O275" s="206">
        <f>SUM(O270:O274)</f>
        <v>356.85</v>
      </c>
      <c r="P275" s="215">
        <f t="shared" ref="P275" si="158">SUM(P270:P274)</f>
        <v>37.43</v>
      </c>
      <c r="Q275" s="225">
        <f t="shared" ref="Q275" si="159">SUM(Q270:Q274)</f>
        <v>34.32</v>
      </c>
      <c r="R275" s="231">
        <f t="shared" ref="R275" si="160">SUM(R270:R274)</f>
        <v>7.29</v>
      </c>
      <c r="S275" s="3">
        <v>1098</v>
      </c>
      <c r="T275" s="88"/>
      <c r="U275" s="140"/>
      <c r="V275" s="88"/>
      <c r="W275" s="89" t="s">
        <v>107</v>
      </c>
      <c r="X275" s="89"/>
      <c r="Y275" s="32">
        <f>SUM(Y270:Y274)</f>
        <v>359.25</v>
      </c>
      <c r="Z275" s="45">
        <f t="shared" ref="Z275" si="161">SUM(Z270:Z274)</f>
        <v>33.299999999999997</v>
      </c>
      <c r="AA275" s="148">
        <f t="shared" ref="AA275" si="162">SUM(AA270:AA274)</f>
        <v>37.800000000000004</v>
      </c>
      <c r="AB275" s="46">
        <f t="shared" ref="AB275" si="163">SUM(AB270:AB274)</f>
        <v>7.3934999999999995</v>
      </c>
      <c r="AC275" s="3">
        <v>961</v>
      </c>
      <c r="AD275" s="88"/>
      <c r="AE275" s="140"/>
      <c r="AF275" s="88"/>
      <c r="AG275" s="89" t="s">
        <v>107</v>
      </c>
      <c r="AH275" s="89"/>
      <c r="AI275" s="32">
        <f>SUM(AI270:AI274)</f>
        <v>351.55</v>
      </c>
      <c r="AJ275" s="45">
        <f t="shared" ref="AJ275" si="164">SUM(AJ270:AJ274)</f>
        <v>31.06</v>
      </c>
      <c r="AK275" s="148">
        <f t="shared" ref="AK275" si="165">SUM(AK270:AK274)</f>
        <v>19.389999999999997</v>
      </c>
      <c r="AL275" s="46">
        <f t="shared" ref="AL275" si="166">SUM(AL270:AL274)</f>
        <v>15.599999999999998</v>
      </c>
    </row>
    <row r="276" spans="10:39" ht="15" thickBot="1" x14ac:dyDescent="0.35">
      <c r="J276" s="104"/>
      <c r="K276" s="141"/>
      <c r="L276" s="104"/>
      <c r="M276" s="105"/>
      <c r="N276" s="105"/>
      <c r="O276" s="249"/>
      <c r="P276" s="242"/>
      <c r="Q276" s="257"/>
      <c r="R276" s="264"/>
      <c r="S276" s="3"/>
      <c r="T276" s="90" t="str">
        <f t="shared" ref="T276:T281" si="167">IFERROR(IF(W276="",O276/S276,W276),"")</f>
        <v/>
      </c>
      <c r="U276" s="142"/>
      <c r="V276" s="90"/>
      <c r="W276" s="91"/>
      <c r="X276" s="91"/>
      <c r="Y276" s="36"/>
      <c r="Z276" s="34"/>
      <c r="AA276" s="149"/>
      <c r="AB276" s="35"/>
      <c r="AC276" s="3"/>
      <c r="AD276" s="90" t="str">
        <f t="shared" ref="AD276:AD281" si="168">IFERROR(IF(AG276="",Y276/AC276,AG276),"")</f>
        <v/>
      </c>
      <c r="AE276" s="142"/>
      <c r="AF276" s="90"/>
      <c r="AG276" s="91"/>
      <c r="AH276" s="91"/>
      <c r="AI276" s="36"/>
      <c r="AJ276" s="34"/>
      <c r="AK276" s="149"/>
      <c r="AL276" s="35"/>
    </row>
    <row r="277" spans="10:39" ht="15" thickTop="1" x14ac:dyDescent="0.3">
      <c r="J277" s="92">
        <v>0.2</v>
      </c>
      <c r="K277" s="129">
        <f t="shared" si="100"/>
        <v>20</v>
      </c>
      <c r="L277" s="92" t="s">
        <v>99</v>
      </c>
      <c r="M277" s="93"/>
      <c r="N277" s="93" t="s">
        <v>10</v>
      </c>
      <c r="O277" s="244">
        <f>IF($J277="",(IFERROR(VLOOKUP($N277,$A$2:$H$595,4,0),"")),(IFERROR(IFERROR(VLOOKUP($N277,$A$2:$H$595,4,0),"")*$J277,"")))</f>
        <v>72</v>
      </c>
      <c r="P277" s="236">
        <f>IF($J277="",(IFERROR(VLOOKUP($N277,$A$2:$H$595,5,0),"")),(IFERROR(IFERROR(VLOOKUP($N277,$A$2:$H$595,5,0),"")*$J277,"")))</f>
        <v>2.6</v>
      </c>
      <c r="Q277" s="251">
        <f>IF($J277="",(IFERROR(VLOOKUP($N277,$A$2:$H$595,6,0),"")),(IFERROR(IFERROR(VLOOKUP($N277,$A$2:$H$595,6,0),"")*$J277,"")))</f>
        <v>13.600000000000001</v>
      </c>
      <c r="R277" s="259">
        <f>IF($J277="",(IFERROR(VLOOKUP($N277,$A$2:$H$595,7,0),"")),(IFERROR(IFERROR(VLOOKUP($N277,$A$2:$H$595,7,0),"")*$J277,"")))</f>
        <v>1.4000000000000001</v>
      </c>
      <c r="S277">
        <f>IFERROR(VLOOKUP($X277,$A$2:$H$595,4,0),"")</f>
        <v>383</v>
      </c>
      <c r="T277" s="92">
        <f t="shared" si="167"/>
        <v>0.15</v>
      </c>
      <c r="U277" s="129">
        <f t="shared" si="101"/>
        <v>15</v>
      </c>
      <c r="V277" s="92" t="s">
        <v>99</v>
      </c>
      <c r="W277" s="93">
        <v>0.15</v>
      </c>
      <c r="X277" s="93" t="s">
        <v>40</v>
      </c>
      <c r="Y277" s="26">
        <f>IF($T277="",(IFERROR(VLOOKUP($X277,$A$2:$H$595,4,0),"")),(IFERROR(IFERROR(VLOOKUP($X277,$A$2:$H$595,4,0),"")*$T277,"")))</f>
        <v>57.449999999999996</v>
      </c>
      <c r="Z277" s="27">
        <f>IF($T277="",(IFERROR(VLOOKUP($X277,$A$2:$H$595,5,0),"")),(IFERROR(IFERROR(VLOOKUP($X277,$A$2:$H$595,5,0),"")*$T277,"")))</f>
        <v>0.97499999999999998</v>
      </c>
      <c r="AA277" s="151">
        <f>IF($T277="",(IFERROR(VLOOKUP($X277,$A$2:$H$595,6,0),"")),(IFERROR(IFERROR(VLOOKUP($X277,$A$2:$H$595,6,0),"")*$T277,"")))</f>
        <v>12.975</v>
      </c>
      <c r="AB277" s="28">
        <f>IF($T277="",(IFERROR(VLOOKUP($X277,$A$2:$H$595,7,0),"")),(IFERROR(IFERROR(VLOOKUP($X277,$A$2:$H$595,7,0),"")*$T277,"")))</f>
        <v>0.15</v>
      </c>
      <c r="AC277">
        <f>IFERROR(VLOOKUP($AH277,$A$2:$H$595,4,0),"")</f>
        <v>202</v>
      </c>
      <c r="AD277" s="92">
        <f t="shared" si="168"/>
        <v>0.35</v>
      </c>
      <c r="AE277" s="129">
        <f t="shared" si="102"/>
        <v>35</v>
      </c>
      <c r="AF277" s="92" t="s">
        <v>99</v>
      </c>
      <c r="AG277" s="93">
        <v>0.35</v>
      </c>
      <c r="AH277" s="93" t="s">
        <v>145</v>
      </c>
      <c r="AI277" s="26">
        <f>IF($AD277="",(IFERROR(VLOOKUP($AH277,$A$2:$H$595,4,0),"")),(IFERROR(IFERROR(VLOOKUP($AH277,$A$2:$H$595,4,0),"")*$AD277,"")))</f>
        <v>70.699999999999989</v>
      </c>
      <c r="AJ277" s="27">
        <f>IF($AD277="",(IFERROR(VLOOKUP($AH277,$A$2:$H$595,5,0),"")),(IFERROR(IFERROR(VLOOKUP($AH277,$A$2:$H$595,5,0),"")*$AD277,"")))</f>
        <v>3.8499999999999996</v>
      </c>
      <c r="AK277" s="151">
        <f>IF($AD277="",(IFERROR(VLOOKUP($AH277,$A$2:$H$595,6,0),"")),(IFERROR(IFERROR(VLOOKUP($AH277,$A$2:$H$595,6,0),"")*$AD277,"")))</f>
        <v>11.549999999999999</v>
      </c>
      <c r="AL277" s="28">
        <f>IF($AD277="",(IFERROR(VLOOKUP($AH277,$A$2:$H$595,7,0),"")),(IFERROR(IFERROR(VLOOKUP($AH277,$A$2:$H$595,7,0),"")*$AD277,"")))</f>
        <v>0.17499999999999999</v>
      </c>
    </row>
    <row r="278" spans="10:39" x14ac:dyDescent="0.3">
      <c r="J278" s="94">
        <v>0.2</v>
      </c>
      <c r="K278" s="130">
        <f t="shared" si="100"/>
        <v>20</v>
      </c>
      <c r="L278" s="94" t="s">
        <v>99</v>
      </c>
      <c r="M278" s="95"/>
      <c r="N278" s="95" t="s">
        <v>14</v>
      </c>
      <c r="O278" s="245">
        <f>IF($J278="",(IFERROR(VLOOKUP($N278,$A$2:$H$595,4,0),"")),(IFERROR(IFERROR(VLOOKUP($N278,$A$2:$H$595,4,0),"")*$J278,"")))</f>
        <v>120</v>
      </c>
      <c r="P278" s="237">
        <f>IF($J278="",(IFERROR(VLOOKUP($N278,$A$2:$H$595,5,0),"")),(IFERROR(IFERROR(VLOOKUP($N278,$A$2:$H$595,5,0),"")*$J278,"")))</f>
        <v>4.8000000000000007</v>
      </c>
      <c r="Q278" s="252">
        <f>IF($J278="",(IFERROR(VLOOKUP($N278,$A$2:$H$595,6,0),"")),(IFERROR(IFERROR(VLOOKUP($N278,$A$2:$H$595,6,0),"")*$J278,"")))</f>
        <v>2.4000000000000004</v>
      </c>
      <c r="R278" s="260">
        <f>IF($J278="",(IFERROR(VLOOKUP($N278,$A$2:$H$595,7,0),"")),(IFERROR(IFERROR(VLOOKUP($N278,$A$2:$H$595,7,0),"")*$J278,"")))</f>
        <v>9.6000000000000014</v>
      </c>
      <c r="S278">
        <f>IFERROR(VLOOKUP($X278,$A$2:$H$595,4,0),"")</f>
        <v>654</v>
      </c>
      <c r="T278" s="94">
        <f t="shared" si="167"/>
        <v>0.1</v>
      </c>
      <c r="U278" s="130">
        <f t="shared" si="101"/>
        <v>10</v>
      </c>
      <c r="V278" s="94" t="s">
        <v>99</v>
      </c>
      <c r="W278" s="95">
        <v>0.1</v>
      </c>
      <c r="X278" s="95" t="s">
        <v>27</v>
      </c>
      <c r="Y278" s="29">
        <f>IF($T278="",(IFERROR(VLOOKUP($X278,$A$2:$H$595,4,0),"")),(IFERROR(IFERROR(VLOOKUP($X278,$A$2:$H$595,4,0),"")*$T278,"")))</f>
        <v>65.400000000000006</v>
      </c>
      <c r="Z278" s="30">
        <f>IF($T278="",(IFERROR(VLOOKUP($X278,$A$2:$H$595,5,0),"")),(IFERROR(IFERROR(VLOOKUP($X278,$A$2:$H$595,5,0),"")*$T278,"")))</f>
        <v>1.5</v>
      </c>
      <c r="AA278" s="152">
        <f>IF($T278="",(IFERROR(VLOOKUP($X278,$A$2:$H$595,6,0),"")),(IFERROR(IFERROR(VLOOKUP($X278,$A$2:$H$595,6,0),"")*$T278,"")))</f>
        <v>1.4000000000000001</v>
      </c>
      <c r="AB278" s="31">
        <f>IF($T278="",(IFERROR(VLOOKUP($X278,$A$2:$H$595,7,0),"")),(IFERROR(IFERROR(VLOOKUP($X278,$A$2:$H$595,7,0),"")*$T278,"")))</f>
        <v>6.5</v>
      </c>
      <c r="AC278">
        <f>IFERROR(VLOOKUP($AH278,$A$2:$H$595,4,0),"")</f>
        <v>160</v>
      </c>
      <c r="AD278" s="94">
        <f t="shared" si="168"/>
        <v>0.2</v>
      </c>
      <c r="AE278" s="130">
        <f t="shared" si="102"/>
        <v>20</v>
      </c>
      <c r="AF278" s="94" t="s">
        <v>99</v>
      </c>
      <c r="AG278" s="95">
        <v>0.2</v>
      </c>
      <c r="AH278" s="95" t="s">
        <v>80</v>
      </c>
      <c r="AI278" s="29">
        <f>IF($AD278="",(IFERROR(VLOOKUP($AH278,$A$2:$H$595,4,0),"")),(IFERROR(IFERROR(VLOOKUP($AH278,$A$2:$H$595,4,0),"")*$AD278,"")))</f>
        <v>32</v>
      </c>
      <c r="AJ278" s="30">
        <f>IF($AD278="",(IFERROR(VLOOKUP($AH278,$A$2:$H$595,5,0),"")),(IFERROR(IFERROR(VLOOKUP($AH278,$A$2:$H$595,5,0),"")*$AD278,"")))</f>
        <v>0.4</v>
      </c>
      <c r="AK278" s="152">
        <f>IF($AD278="",(IFERROR(VLOOKUP($AH278,$A$2:$H$595,6,0),"")),(IFERROR(IFERROR(VLOOKUP($AH278,$A$2:$H$595,6,0),"")*$AD278,"")))</f>
        <v>1.706</v>
      </c>
      <c r="AL278" s="31">
        <f>IF($AD278="",(IFERROR(VLOOKUP($AH278,$A$2:$H$595,7,0),"")),(IFERROR(IFERROR(VLOOKUP($AH278,$A$2:$H$595,7,0),"")*$AD278,"")))</f>
        <v>2.9320000000000004</v>
      </c>
    </row>
    <row r="279" spans="10:39" x14ac:dyDescent="0.3">
      <c r="J279" s="94">
        <v>0.5</v>
      </c>
      <c r="K279" s="130">
        <f t="shared" si="100"/>
        <v>50</v>
      </c>
      <c r="L279" s="94" t="s">
        <v>99</v>
      </c>
      <c r="M279" s="95"/>
      <c r="N279" s="95" t="s">
        <v>25</v>
      </c>
      <c r="O279" s="245">
        <f>IF($J279="",(IFERROR(VLOOKUP($N279,$A$2:$H$595,4,0),"")),(IFERROR(IFERROR(VLOOKUP($N279,$A$2:$H$595,4,0),"")*$J279,"")))</f>
        <v>30</v>
      </c>
      <c r="P279" s="237">
        <f>IF($J279="",(IFERROR(VLOOKUP($N279,$A$2:$H$595,5,0),"")),(IFERROR(IFERROR(VLOOKUP($N279,$A$2:$H$595,5,0),"")*$J279,"")))</f>
        <v>0.5</v>
      </c>
      <c r="Q279" s="252">
        <f>IF($J279="",(IFERROR(VLOOKUP($N279,$A$2:$H$595,6,0),"")),(IFERROR(IFERROR(VLOOKUP($N279,$A$2:$H$595,6,0),"")*$J279,"")))</f>
        <v>7</v>
      </c>
      <c r="R279" s="260">
        <f>IF($J279="",(IFERROR(VLOOKUP($N279,$A$2:$H$595,7,0),"")),(IFERROR(IFERROR(VLOOKUP($N279,$A$2:$H$595,7,0),"")*$J279,"")))</f>
        <v>0</v>
      </c>
      <c r="S279">
        <f>IFERROR(VLOOKUP($X279,$A$2:$H$595,4,0),"")</f>
        <v>45</v>
      </c>
      <c r="T279" s="94">
        <f t="shared" si="167"/>
        <v>0.7</v>
      </c>
      <c r="U279" s="130">
        <f t="shared" si="101"/>
        <v>70</v>
      </c>
      <c r="V279" s="94" t="s">
        <v>99</v>
      </c>
      <c r="W279" s="95">
        <v>0.7</v>
      </c>
      <c r="X279" s="95" t="s">
        <v>26</v>
      </c>
      <c r="Y279" s="29">
        <f>IF($T279="",(IFERROR(VLOOKUP($X279,$A$2:$H$595,4,0),"")),(IFERROR(IFERROR(VLOOKUP($X279,$A$2:$H$595,4,0),"")*$T279,"")))</f>
        <v>31.499999999999996</v>
      </c>
      <c r="Z279" s="30">
        <f>IF($T279="",(IFERROR(VLOOKUP($X279,$A$2:$H$595,5,0),"")),(IFERROR(IFERROR(VLOOKUP($X279,$A$2:$H$595,5,0),"")*$T279,"")))</f>
        <v>0.7</v>
      </c>
      <c r="AA279" s="152">
        <f>IF($T279="",(IFERROR(VLOOKUP($X279,$A$2:$H$595,6,0),"")),(IFERROR(IFERROR(VLOOKUP($X279,$A$2:$H$595,6,0),"")*$T279,"")))</f>
        <v>3.5</v>
      </c>
      <c r="AB279" s="31">
        <f>IF($T279="",(IFERROR(VLOOKUP($X279,$A$2:$H$595,7,0),"")),(IFERROR(IFERROR(VLOOKUP($X279,$A$2:$H$595,7,0),"")*$T279,"")))</f>
        <v>0</v>
      </c>
      <c r="AC279">
        <f>IFERROR(VLOOKUP($AH279,$A$2:$H$595,4,0),"")</f>
        <v>717</v>
      </c>
      <c r="AD279" s="94">
        <f t="shared" si="168"/>
        <v>0.05</v>
      </c>
      <c r="AE279" s="130">
        <f t="shared" si="102"/>
        <v>5</v>
      </c>
      <c r="AF279" s="94" t="s">
        <v>99</v>
      </c>
      <c r="AG279" s="95">
        <v>0.05</v>
      </c>
      <c r="AH279" s="95" t="s">
        <v>15</v>
      </c>
      <c r="AI279" s="29">
        <f>IF($AD279="",(IFERROR(VLOOKUP($AH279,$A$2:$H$595,4,0),"")),(IFERROR(IFERROR(VLOOKUP($AH279,$A$2:$H$595,4,0),"")*$AD279,"")))</f>
        <v>35.85</v>
      </c>
      <c r="AJ279" s="30">
        <f>IF($AD279="",(IFERROR(VLOOKUP($AH279,$A$2:$H$595,5,0),"")),(IFERROR(IFERROR(VLOOKUP($AH279,$A$2:$H$595,5,0),"")*$AD279,"")))</f>
        <v>0.05</v>
      </c>
      <c r="AK279" s="152">
        <f>IF($AD279="",(IFERROR(VLOOKUP($AH279,$A$2:$H$595,6,0),"")),(IFERROR(IFERROR(VLOOKUP($AH279,$A$2:$H$595,6,0),"")*$AD279,"")))</f>
        <v>0</v>
      </c>
      <c r="AL279" s="31">
        <f>IF($AD279="",(IFERROR(VLOOKUP($AH279,$A$2:$H$595,7,0),"")),(IFERROR(IFERROR(VLOOKUP($AH279,$A$2:$H$595,7,0),"")*$AD279,"")))</f>
        <v>4.05</v>
      </c>
      <c r="AM279" s="3"/>
    </row>
    <row r="280" spans="10:39" x14ac:dyDescent="0.3">
      <c r="J280" s="94"/>
      <c r="K280" s="130"/>
      <c r="L280" s="94"/>
      <c r="M280" s="95"/>
      <c r="N280" s="95"/>
      <c r="O280" s="245" t="str">
        <f>IF($J280="",(IFERROR(VLOOKUP($N280,$A$2:$H$595,4,0),"")),(IFERROR(IFERROR(VLOOKUP($N280,$A$2:$H$595,4,0),"")*$J280,"")))</f>
        <v/>
      </c>
      <c r="P280" s="237" t="str">
        <f>IF($J280="",(IFERROR(VLOOKUP($N280,$A$2:$H$595,5,0),"")),(IFERROR(IFERROR(VLOOKUP($N280,$A$2:$H$595,5,0),"")*$J280,"")))</f>
        <v/>
      </c>
      <c r="Q280" s="252" t="str">
        <f>IF($J280="",(IFERROR(VLOOKUP($N280,$A$2:$H$595,6,0),"")),(IFERROR(IFERROR(VLOOKUP($N280,$A$2:$H$595,6,0),"")*$J280,"")))</f>
        <v/>
      </c>
      <c r="R280" s="260" t="str">
        <f>IF($J280="",(IFERROR(VLOOKUP($N280,$A$2:$H$595,7,0),"")),(IFERROR(IFERROR(VLOOKUP($N280,$A$2:$H$595,7,0),"")*$J280,"")))</f>
        <v/>
      </c>
      <c r="S280">
        <f>IFERROR(VLOOKUP($X280,$A$2:$H$595,4,0),"")</f>
        <v>80</v>
      </c>
      <c r="T280" s="94">
        <f t="shared" si="167"/>
        <v>0.5</v>
      </c>
      <c r="U280" s="130">
        <f t="shared" si="101"/>
        <v>50</v>
      </c>
      <c r="V280" s="94" t="s">
        <v>99</v>
      </c>
      <c r="W280" s="95">
        <v>0.5</v>
      </c>
      <c r="X280" s="95" t="s">
        <v>73</v>
      </c>
      <c r="Y280" s="29">
        <f>IF($T280="",(IFERROR(VLOOKUP($X280,$A$2:$H$595,4,0),"")),(IFERROR(IFERROR(VLOOKUP($X280,$A$2:$H$595,4,0),"")*$T280,"")))</f>
        <v>40</v>
      </c>
      <c r="Z280" s="30">
        <f>IF($T280="",(IFERROR(VLOOKUP($X280,$A$2:$H$595,5,0),"")),(IFERROR(IFERROR(VLOOKUP($X280,$A$2:$H$595,5,0),"")*$T280,"")))</f>
        <v>5.5</v>
      </c>
      <c r="AA280" s="152">
        <f>IF($T280="",(IFERROR(VLOOKUP($X280,$A$2:$H$595,6,0),"")),(IFERROR(IFERROR(VLOOKUP($X280,$A$2:$H$595,6,0),"")*$T280,"")))</f>
        <v>1.5</v>
      </c>
      <c r="AB280" s="31">
        <f>IF($T280="",(IFERROR(VLOOKUP($X280,$A$2:$H$595,7,0),"")),(IFERROR(IFERROR(VLOOKUP($X280,$A$2:$H$595,7,0),"")*$T280,"")))</f>
        <v>1.1499999999999999</v>
      </c>
      <c r="AC280">
        <f>IFERROR(VLOOKUP($AH280,$A$2:$H$595,4,0),"")</f>
        <v>100</v>
      </c>
      <c r="AD280" s="94">
        <f t="shared" si="168"/>
        <v>0.5</v>
      </c>
      <c r="AE280" s="130">
        <f t="shared" si="102"/>
        <v>50</v>
      </c>
      <c r="AF280" s="94" t="s">
        <v>99</v>
      </c>
      <c r="AG280" s="95">
        <v>0.5</v>
      </c>
      <c r="AH280" s="95" t="s">
        <v>34</v>
      </c>
      <c r="AI280" s="29">
        <f>IF($AD280="",(IFERROR(VLOOKUP($AH280,$A$2:$H$595,4,0),"")),(IFERROR(IFERROR(VLOOKUP($AH280,$A$2:$H$595,4,0),"")*$AD280,"")))</f>
        <v>50</v>
      </c>
      <c r="AJ280" s="30">
        <f>IF($AD280="",(IFERROR(VLOOKUP($AH280,$A$2:$H$595,5,0),"")),(IFERROR(IFERROR(VLOOKUP($AH280,$A$2:$H$595,5,0),"")*$AD280,"")))</f>
        <v>10.5</v>
      </c>
      <c r="AK280" s="152">
        <f>IF($AD280="",(IFERROR(VLOOKUP($AH280,$A$2:$H$595,6,0),"")),(IFERROR(IFERROR(VLOOKUP($AH280,$A$2:$H$595,6,0),"")*$AD280,"")))</f>
        <v>0.5</v>
      </c>
      <c r="AL280" s="31">
        <f>IF($AD280="",(IFERROR(VLOOKUP($AH280,$A$2:$H$595,7,0),"")),(IFERROR(IFERROR(VLOOKUP($AH280,$A$2:$H$595,7,0),"")*$AD280,"")))</f>
        <v>1</v>
      </c>
    </row>
    <row r="281" spans="10:39" x14ac:dyDescent="0.3">
      <c r="J281" s="94"/>
      <c r="K281" s="130"/>
      <c r="L281" s="94"/>
      <c r="M281" s="95"/>
      <c r="N281" s="95"/>
      <c r="O281" s="245"/>
      <c r="P281" s="237"/>
      <c r="Q281" s="252"/>
      <c r="R281" s="260"/>
      <c r="S281">
        <f>IFERROR(VLOOKUP($X281,$A$2:$H$595,4,0),"")</f>
        <v>486</v>
      </c>
      <c r="T281" s="94">
        <f t="shared" si="167"/>
        <v>0.1</v>
      </c>
      <c r="U281" s="130">
        <f t="shared" si="101"/>
        <v>10</v>
      </c>
      <c r="V281" s="94" t="s">
        <v>99</v>
      </c>
      <c r="W281" s="95">
        <v>0.1</v>
      </c>
      <c r="X281" s="95" t="s">
        <v>20</v>
      </c>
      <c r="Y281" s="29">
        <f>IF($T281="",(IFERROR(VLOOKUP($X281,$A$2:$H$595,4,0),"")),(IFERROR(IFERROR(VLOOKUP($X281,$A$2:$H$595,4,0),"")*$T281,"")))</f>
        <v>48.6</v>
      </c>
      <c r="Z281" s="30">
        <f>IF($T281="",(IFERROR(VLOOKUP($X281,$A$2:$H$595,5,0),"")),(IFERROR(IFERROR(VLOOKUP($X281,$A$2:$H$595,5,0),"")*$T281,"")))</f>
        <v>2</v>
      </c>
      <c r="AA281" s="152">
        <f>IF($T281="",(IFERROR(VLOOKUP($X281,$A$2:$H$595,6,0),"")),(IFERROR(IFERROR(VLOOKUP($X281,$A$2:$H$595,6,0),"")*$T281,"")))</f>
        <v>3.3000000000000003</v>
      </c>
      <c r="AB281" s="31">
        <f>IF($T281="",(IFERROR(VLOOKUP($X281,$A$2:$H$595,7,0),"")),(IFERROR(IFERROR(VLOOKUP($X281,$A$2:$H$595,7,0),"")*$T281,"")))</f>
        <v>3.1</v>
      </c>
      <c r="AC281" t="str">
        <f>IFERROR(VLOOKUP($AH281,$A$2:$H$595,4,0),"")</f>
        <v/>
      </c>
      <c r="AD281" s="94" t="str">
        <f t="shared" si="168"/>
        <v/>
      </c>
      <c r="AE281" s="127"/>
      <c r="AF281" s="94"/>
      <c r="AG281" s="95"/>
      <c r="AH281" s="95"/>
      <c r="AI281" s="29" t="str">
        <f>IF($AD281="",(IFERROR(VLOOKUP($AH281,$A$2:$H$595,4,0),"")),(IFERROR(IFERROR(VLOOKUP($AH281,$A$2:$H$595,4,0),"")*$AD281,"")))</f>
        <v/>
      </c>
      <c r="AJ281" s="30" t="str">
        <f>IF($AD281="",(IFERROR(VLOOKUP($AH281,$A$2:$H$595,5,0),"")),(IFERROR(IFERROR(VLOOKUP($AH281,$A$2:$H$595,5,0),"")*$AD281,"")))</f>
        <v/>
      </c>
      <c r="AK281" s="152" t="str">
        <f>IF($AD281="",(IFERROR(VLOOKUP($AH281,$A$2:$H$595,6,0),"")),(IFERROR(IFERROR(VLOOKUP($AH281,$A$2:$H$595,6,0),"")*$AD281,"")))</f>
        <v/>
      </c>
      <c r="AL281" s="31" t="str">
        <f>IF($AD281="",(IFERROR(VLOOKUP($AH281,$A$2:$H$595,7,0),"")),(IFERROR(IFERROR(VLOOKUP($AH281,$A$2:$H$595,7,0),"")*$AD281,"")))</f>
        <v/>
      </c>
    </row>
    <row r="282" spans="10:39" x14ac:dyDescent="0.3">
      <c r="J282" s="94"/>
      <c r="K282" s="130"/>
      <c r="L282" s="94"/>
      <c r="M282" s="95"/>
      <c r="N282" s="95"/>
      <c r="O282" s="245"/>
      <c r="P282" s="237"/>
      <c r="Q282" s="252"/>
      <c r="R282" s="260"/>
      <c r="T282" s="94"/>
      <c r="U282" s="130"/>
      <c r="V282" s="94"/>
      <c r="W282" s="95"/>
      <c r="X282" s="95"/>
      <c r="Y282" s="29"/>
      <c r="Z282" s="30"/>
      <c r="AA282" s="152"/>
      <c r="AB282" s="31"/>
      <c r="AD282" s="94"/>
      <c r="AE282" s="130"/>
      <c r="AF282" s="94"/>
      <c r="AG282" s="95"/>
      <c r="AH282" s="95"/>
      <c r="AI282" s="29"/>
      <c r="AJ282" s="30"/>
      <c r="AK282" s="152"/>
      <c r="AL282" s="31"/>
    </row>
    <row r="283" spans="10:39" x14ac:dyDescent="0.3">
      <c r="J283" s="94"/>
      <c r="K283" s="130"/>
      <c r="L283" s="94"/>
      <c r="M283" s="95" t="s">
        <v>107</v>
      </c>
      <c r="N283" s="95"/>
      <c r="O283" s="206">
        <f>SUM(O277:O281)</f>
        <v>222</v>
      </c>
      <c r="P283" s="215">
        <f t="shared" ref="P283" si="169">SUM(P277:P281)</f>
        <v>7.9</v>
      </c>
      <c r="Q283" s="225">
        <f t="shared" ref="Q283" si="170">SUM(Q277:Q281)</f>
        <v>23</v>
      </c>
      <c r="R283" s="231">
        <f t="shared" ref="R283" si="171">SUM(R277:R281)</f>
        <v>11.000000000000002</v>
      </c>
      <c r="S283" s="3">
        <v>1615</v>
      </c>
      <c r="T283" s="94"/>
      <c r="U283" s="130"/>
      <c r="V283" s="94"/>
      <c r="W283" s="95" t="s">
        <v>107</v>
      </c>
      <c r="X283" s="95"/>
      <c r="Y283" s="32">
        <f>SUM(Y277:Y281)</f>
        <v>242.95</v>
      </c>
      <c r="Z283" s="45">
        <f t="shared" ref="Z283" si="172">SUM(Z277:Z281)</f>
        <v>10.675000000000001</v>
      </c>
      <c r="AA283" s="148">
        <f t="shared" ref="AA283" si="173">SUM(AA277:AA281)</f>
        <v>22.675000000000001</v>
      </c>
      <c r="AB283" s="46">
        <f t="shared" ref="AB283" si="174">SUM(AB277:AB281)</f>
        <v>10.9</v>
      </c>
      <c r="AC283" s="3">
        <v>1259</v>
      </c>
      <c r="AD283" s="94"/>
      <c r="AE283" s="130"/>
      <c r="AF283" s="94"/>
      <c r="AG283" s="95" t="s">
        <v>107</v>
      </c>
      <c r="AH283" s="95"/>
      <c r="AI283" s="32">
        <f>SUM(AI277:AI281)</f>
        <v>188.54999999999998</v>
      </c>
      <c r="AJ283" s="45">
        <f t="shared" ref="AJ283" si="175">SUM(AJ277:AJ281)</f>
        <v>14.8</v>
      </c>
      <c r="AK283" s="148">
        <f t="shared" ref="AK283" si="176">SUM(AK277:AK281)</f>
        <v>13.755999999999998</v>
      </c>
      <c r="AL283" s="46">
        <f t="shared" ref="AL283" si="177">SUM(AL277:AL281)</f>
        <v>8.157</v>
      </c>
    </row>
    <row r="284" spans="10:39" ht="15" thickBot="1" x14ac:dyDescent="0.35">
      <c r="J284" s="96"/>
      <c r="K284" s="131"/>
      <c r="L284" s="96"/>
      <c r="M284" s="97"/>
      <c r="N284" s="97"/>
      <c r="O284" s="246"/>
      <c r="P284" s="238"/>
      <c r="Q284" s="253"/>
      <c r="R284" s="261"/>
      <c r="T284" s="96" t="str">
        <f t="shared" ref="T284:T289" si="178">IFERROR(IF(W284="",O284/S284,W284),"")</f>
        <v/>
      </c>
      <c r="U284" s="131"/>
      <c r="V284" s="96"/>
      <c r="W284" s="97"/>
      <c r="X284" s="97"/>
      <c r="Y284" s="36"/>
      <c r="Z284" s="34"/>
      <c r="AA284" s="149"/>
      <c r="AB284" s="35"/>
      <c r="AD284" s="96" t="str">
        <f t="shared" ref="AD284:AD289" si="179">IFERROR(IF(AG284="",Y284/AC284,AG284),"")</f>
        <v/>
      </c>
      <c r="AE284" s="131"/>
      <c r="AF284" s="96"/>
      <c r="AG284" s="97"/>
      <c r="AH284" s="97"/>
      <c r="AI284" s="36"/>
      <c r="AJ284" s="34"/>
      <c r="AK284" s="149"/>
      <c r="AL284" s="35"/>
    </row>
    <row r="285" spans="10:39" ht="15" thickTop="1" x14ac:dyDescent="0.3">
      <c r="J285" s="78">
        <v>0.8</v>
      </c>
      <c r="K285" s="118">
        <f t="shared" si="100"/>
        <v>80</v>
      </c>
      <c r="L285" s="78" t="s">
        <v>99</v>
      </c>
      <c r="M285" s="79"/>
      <c r="N285" s="79" t="s">
        <v>48</v>
      </c>
      <c r="O285" s="244">
        <f>IF($J285="",(IFERROR(VLOOKUP($N285,$A$2:$H$595,4,0),"")),(IFERROR(IFERROR(VLOOKUP($N285,$A$2:$H$595,4,0),"")*$J285,"")))</f>
        <v>172</v>
      </c>
      <c r="P285" s="236">
        <f>IF($J285="",(IFERROR(VLOOKUP($N285,$A$2:$H$595,5,0),"")),(IFERROR(IFERROR(VLOOKUP($N285,$A$2:$H$595,5,0),"")*$J285,"")))</f>
        <v>15.200000000000001</v>
      </c>
      <c r="Q285" s="251">
        <f>IF($J285="",(IFERROR(VLOOKUP($N285,$A$2:$H$595,6,0),"")),(IFERROR(IFERROR(VLOOKUP($N285,$A$2:$H$595,6,0),"")*$J285,"")))</f>
        <v>0</v>
      </c>
      <c r="R285" s="259">
        <f>IF($J285="",(IFERROR(VLOOKUP($N285,$A$2:$H$595,7,0),"")),(IFERROR(IFERROR(VLOOKUP($N285,$A$2:$H$595,7,0),"")*$J285,"")))</f>
        <v>12</v>
      </c>
      <c r="S285">
        <f>IFERROR(VLOOKUP($X285,$A$2:$H$595,4,0),"")</f>
        <v>217</v>
      </c>
      <c r="T285" s="78">
        <f t="shared" si="178"/>
        <v>0.8</v>
      </c>
      <c r="U285" s="118">
        <f t="shared" si="101"/>
        <v>80</v>
      </c>
      <c r="V285" s="78" t="s">
        <v>99</v>
      </c>
      <c r="W285" s="79">
        <v>0.8</v>
      </c>
      <c r="X285" s="79" t="s">
        <v>31</v>
      </c>
      <c r="Y285" s="26">
        <f>IF($T285="",(IFERROR(VLOOKUP($X285,$A$2:$H$595,4,0),"")),(IFERROR(IFERROR(VLOOKUP($X285,$A$2:$H$595,4,0),"")*$T285,"")))</f>
        <v>173.60000000000002</v>
      </c>
      <c r="Z285" s="27">
        <f>IF($T285="",(IFERROR(VLOOKUP($X285,$A$2:$H$595,5,0),"")),(IFERROR(IFERROR(VLOOKUP($X285,$A$2:$H$595,5,0),"")*$T285,"")))</f>
        <v>16</v>
      </c>
      <c r="AA285" s="151">
        <f>IF($T285="",(IFERROR(VLOOKUP($X285,$A$2:$H$595,6,0),"")),(IFERROR(IFERROR(VLOOKUP($X285,$A$2:$H$595,6,0),"")*$T285,"")))</f>
        <v>0</v>
      </c>
      <c r="AB285" s="28">
        <f>IF($T285="",(IFERROR(VLOOKUP($X285,$A$2:$H$595,7,0),"")),(IFERROR(IFERROR(VLOOKUP($X285,$A$2:$H$595,7,0),"")*$T285,"")))</f>
        <v>11.200000000000001</v>
      </c>
      <c r="AC285">
        <f>IFERROR(VLOOKUP($AH285,$A$2:$H$595,4,0),"")</f>
        <v>170</v>
      </c>
      <c r="AD285" s="78">
        <f t="shared" si="179"/>
        <v>1</v>
      </c>
      <c r="AE285" s="118">
        <f t="shared" si="102"/>
        <v>100</v>
      </c>
      <c r="AF285" s="78" t="s">
        <v>99</v>
      </c>
      <c r="AG285" s="79">
        <v>1</v>
      </c>
      <c r="AH285" s="79" t="s">
        <v>45</v>
      </c>
      <c r="AI285" s="26">
        <f>IF($AD285="",(IFERROR(VLOOKUP($AH285,$A$2:$H$595,4,0),"")),(IFERROR(IFERROR(VLOOKUP($AH285,$A$2:$H$595,4,0),"")*$AD285,"")))</f>
        <v>170</v>
      </c>
      <c r="AJ285" s="27">
        <f>IF($AD285="",(IFERROR(VLOOKUP($AH285,$A$2:$H$595,5,0),"")),(IFERROR(IFERROR(VLOOKUP($AH285,$A$2:$H$595,5,0),"")*$AD285,"")))</f>
        <v>19</v>
      </c>
      <c r="AK285" s="151">
        <f>IF($AD285="",(IFERROR(VLOOKUP($AH285,$A$2:$H$595,6,0),"")),(IFERROR(IFERROR(VLOOKUP($AH285,$A$2:$H$595,6,0),"")*$AD285,"")))</f>
        <v>0</v>
      </c>
      <c r="AL285" s="28">
        <f>IF($AD285="",(IFERROR(VLOOKUP($AH285,$A$2:$H$595,7,0),"")),(IFERROR(IFERROR(VLOOKUP($AH285,$A$2:$H$595,7,0),"")*$AD285,"")))</f>
        <v>10</v>
      </c>
    </row>
    <row r="286" spans="10:39" x14ac:dyDescent="0.3">
      <c r="J286" s="80">
        <v>1</v>
      </c>
      <c r="K286" s="119">
        <f t="shared" si="100"/>
        <v>100</v>
      </c>
      <c r="L286" s="80" t="s">
        <v>99</v>
      </c>
      <c r="M286" s="81"/>
      <c r="N286" s="81" t="s">
        <v>54</v>
      </c>
      <c r="O286" s="245">
        <f>IF($J286="",(IFERROR(VLOOKUP($N286,$A$2:$H$595,4,0),"")),(IFERROR(IFERROR(VLOOKUP($N286,$A$2:$H$595,4,0),"")*$J286,"")))</f>
        <v>88</v>
      </c>
      <c r="P286" s="237">
        <f>IF($J286="",(IFERROR(VLOOKUP($N286,$A$2:$H$595,5,0),"")),(IFERROR(IFERROR(VLOOKUP($N286,$A$2:$H$595,5,0),"")*$J286,"")))</f>
        <v>1</v>
      </c>
      <c r="Q286" s="252">
        <f>IF($J286="",(IFERROR(VLOOKUP($N286,$A$2:$H$595,6,0),"")),(IFERROR(IFERROR(VLOOKUP($N286,$A$2:$H$595,6,0),"")*$J286,"")))</f>
        <v>21</v>
      </c>
      <c r="R286" s="260">
        <f>IF($J286="",(IFERROR(VLOOKUP($N286,$A$2:$H$595,7,0),"")),(IFERROR(IFERROR(VLOOKUP($N286,$A$2:$H$595,7,0),"")*$J286,"")))</f>
        <v>0</v>
      </c>
      <c r="S286">
        <f>IFERROR(VLOOKUP($X286,$A$2:$H$595,4,0),"")</f>
        <v>130</v>
      </c>
      <c r="T286" s="80">
        <f t="shared" si="178"/>
        <v>0.7</v>
      </c>
      <c r="U286" s="119">
        <f t="shared" si="101"/>
        <v>70</v>
      </c>
      <c r="V286" s="80" t="s">
        <v>99</v>
      </c>
      <c r="W286" s="81">
        <v>0.7</v>
      </c>
      <c r="X286" s="81" t="s">
        <v>42</v>
      </c>
      <c r="Y286" s="29">
        <f>IF($T286="",(IFERROR(VLOOKUP($X286,$A$2:$H$595,4,0),"")),(IFERROR(IFERROR(VLOOKUP($X286,$A$2:$H$595,4,0),"")*$T286,"")))</f>
        <v>91</v>
      </c>
      <c r="Z286" s="30">
        <f>IF($T286="",(IFERROR(VLOOKUP($X286,$A$2:$H$595,5,0),"")),(IFERROR(IFERROR(VLOOKUP($X286,$A$2:$H$595,5,0),"")*$T286,"")))</f>
        <v>1.68</v>
      </c>
      <c r="AA286" s="152">
        <f>IF($T286="",(IFERROR(VLOOKUP($X286,$A$2:$H$595,6,0),"")),(IFERROR(IFERROR(VLOOKUP($X286,$A$2:$H$595,6,0),"")*$T286,"")))</f>
        <v>20.02</v>
      </c>
      <c r="AB286" s="31">
        <f>IF($T286="",(IFERROR(VLOOKUP($X286,$A$2:$H$595,7,0),"")),(IFERROR(IFERROR(VLOOKUP($X286,$A$2:$H$595,7,0),"")*$T286,"")))</f>
        <v>0.13999999999999999</v>
      </c>
      <c r="AC286">
        <f>IFERROR(VLOOKUP($AH286,$A$2:$H$595,4,0),"")</f>
        <v>122</v>
      </c>
      <c r="AD286" s="80">
        <f t="shared" si="179"/>
        <v>1</v>
      </c>
      <c r="AE286" s="119">
        <f t="shared" si="102"/>
        <v>100</v>
      </c>
      <c r="AF286" s="80" t="s">
        <v>99</v>
      </c>
      <c r="AG286" s="81">
        <v>1</v>
      </c>
      <c r="AH286" s="81" t="s">
        <v>56</v>
      </c>
      <c r="AI286" s="29">
        <f>IF($AD286="",(IFERROR(VLOOKUP($AH286,$A$2:$H$595,4,0),"")),(IFERROR(IFERROR(VLOOKUP($AH286,$A$2:$H$595,4,0),"")*$AD286,"")))</f>
        <v>122</v>
      </c>
      <c r="AJ286" s="30">
        <f>IF($AD286="",(IFERROR(VLOOKUP($AH286,$A$2:$H$595,5,0),"")),(IFERROR(IFERROR(VLOOKUP($AH286,$A$2:$H$595,5,0),"")*$AD286,"")))</f>
        <v>4</v>
      </c>
      <c r="AK286" s="152">
        <f>IF($AD286="",(IFERROR(VLOOKUP($AH286,$A$2:$H$595,6,0),"")),(IFERROR(IFERROR(VLOOKUP($AH286,$A$2:$H$595,6,0),"")*$AD286,"")))</f>
        <v>22</v>
      </c>
      <c r="AL286" s="31">
        <f>IF($AD286="",(IFERROR(VLOOKUP($AH286,$A$2:$H$595,7,0),"")),(IFERROR(IFERROR(VLOOKUP($AH286,$A$2:$H$595,7,0),"")*$AD286,"")))</f>
        <v>1</v>
      </c>
    </row>
    <row r="287" spans="10:39" x14ac:dyDescent="0.3">
      <c r="J287" s="80">
        <v>0.05</v>
      </c>
      <c r="K287" s="119">
        <f t="shared" ref="K287:K349" si="180">J287*100</f>
        <v>5</v>
      </c>
      <c r="L287" s="80" t="s">
        <v>99</v>
      </c>
      <c r="M287" s="81"/>
      <c r="N287" s="81" t="s">
        <v>15</v>
      </c>
      <c r="O287" s="245">
        <f>IF($J287="",(IFERROR(VLOOKUP($N287,$A$2:$H$595,4,0),"")),(IFERROR(IFERROR(VLOOKUP($N287,$A$2:$H$595,4,0),"")*$J287,"")))</f>
        <v>35.85</v>
      </c>
      <c r="P287" s="237">
        <f>IF($J287="",(IFERROR(VLOOKUP($N287,$A$2:$H$595,5,0),"")),(IFERROR(IFERROR(VLOOKUP($N287,$A$2:$H$595,5,0),"")*$J287,"")))</f>
        <v>0.05</v>
      </c>
      <c r="Q287" s="252">
        <f>IF($J287="",(IFERROR(VLOOKUP($N287,$A$2:$H$595,6,0),"")),(IFERROR(IFERROR(VLOOKUP($N287,$A$2:$H$595,6,0),"")*$J287,"")))</f>
        <v>0</v>
      </c>
      <c r="R287" s="260">
        <f>IF($J287="",(IFERROR(VLOOKUP($N287,$A$2:$H$595,7,0),"")),(IFERROR(IFERROR(VLOOKUP($N287,$A$2:$H$595,7,0),"")*$J287,"")))</f>
        <v>4.05</v>
      </c>
      <c r="S287">
        <f>IFERROR(VLOOKUP($X287,$A$2:$H$595,4,0),"")</f>
        <v>717</v>
      </c>
      <c r="T287" s="80">
        <f t="shared" si="178"/>
        <v>0.05</v>
      </c>
      <c r="U287" s="119">
        <f t="shared" ref="U287:U349" si="181">T287*100</f>
        <v>5</v>
      </c>
      <c r="V287" s="80" t="s">
        <v>99</v>
      </c>
      <c r="W287" s="81"/>
      <c r="X287" s="81" t="s">
        <v>15</v>
      </c>
      <c r="Y287" s="29">
        <f>IF($T287="",(IFERROR(VLOOKUP($X287,$A$2:$H$595,4,0),"")),(IFERROR(IFERROR(VLOOKUP($X287,$A$2:$H$595,4,0),"")*$T287,"")))</f>
        <v>35.85</v>
      </c>
      <c r="Z287" s="30">
        <f>IF($T287="",(IFERROR(VLOOKUP($X287,$A$2:$H$595,5,0),"")),(IFERROR(IFERROR(VLOOKUP($X287,$A$2:$H$595,5,0),"")*$T287,"")))</f>
        <v>0.05</v>
      </c>
      <c r="AA287" s="152">
        <f>IF($T287="",(IFERROR(VLOOKUP($X287,$A$2:$H$595,6,0),"")),(IFERROR(IFERROR(VLOOKUP($X287,$A$2:$H$595,6,0),"")*$T287,"")))</f>
        <v>0</v>
      </c>
      <c r="AB287" s="31">
        <f>IF($T287="",(IFERROR(VLOOKUP($X287,$A$2:$H$595,7,0),"")),(IFERROR(IFERROR(VLOOKUP($X287,$A$2:$H$595,7,0),"")*$T287,"")))</f>
        <v>4.05</v>
      </c>
      <c r="AC287">
        <f>IFERROR(VLOOKUP($AH287,$A$2:$H$595,4,0),"")</f>
        <v>900</v>
      </c>
      <c r="AD287" s="80">
        <f t="shared" si="179"/>
        <v>0.05</v>
      </c>
      <c r="AE287" s="119">
        <f t="shared" ref="AE287:AE350" si="182">AD287*100</f>
        <v>5</v>
      </c>
      <c r="AF287" s="80" t="s">
        <v>99</v>
      </c>
      <c r="AG287" s="81">
        <v>0.05</v>
      </c>
      <c r="AH287" s="81" t="s">
        <v>21</v>
      </c>
      <c r="AI287" s="29">
        <f>IF($AD287="",(IFERROR(VLOOKUP($AH287,$A$2:$H$595,4,0),"")),(IFERROR(IFERROR(VLOOKUP($AH287,$A$2:$H$595,4,0),"")*$AD287,"")))</f>
        <v>45</v>
      </c>
      <c r="AJ287" s="30">
        <f>IF($AD287="",(IFERROR(VLOOKUP($AH287,$A$2:$H$595,5,0),"")),(IFERROR(IFERROR(VLOOKUP($AH287,$A$2:$H$595,5,0),"")*$AD287,"")))</f>
        <v>0</v>
      </c>
      <c r="AK287" s="152">
        <f>IF($AD287="",(IFERROR(VLOOKUP($AH287,$A$2:$H$595,6,0),"")),(IFERROR(IFERROR(VLOOKUP($AH287,$A$2:$H$595,6,0),"")*$AD287,"")))</f>
        <v>0</v>
      </c>
      <c r="AL287" s="31">
        <f>IF($AD287="",(IFERROR(VLOOKUP($AH287,$A$2:$H$595,7,0),"")),(IFERROR(IFERROR(VLOOKUP($AH287,$A$2:$H$595,7,0),"")*$AD287,"")))</f>
        <v>4.95</v>
      </c>
      <c r="AM287" s="3"/>
    </row>
    <row r="288" spans="10:39" x14ac:dyDescent="0.3">
      <c r="J288" s="80">
        <v>2</v>
      </c>
      <c r="K288" s="119">
        <f t="shared" si="180"/>
        <v>200</v>
      </c>
      <c r="L288" s="80" t="s">
        <v>99</v>
      </c>
      <c r="M288" s="81"/>
      <c r="N288" s="81" t="s">
        <v>91</v>
      </c>
      <c r="O288" s="245">
        <f>IF($J288="",(IFERROR(VLOOKUP($N288,$A$2:$H$595,4,0),"")),(IFERROR(IFERROR(VLOOKUP($N288,$A$2:$H$595,4,0),"")*$J288,"")))</f>
        <v>66</v>
      </c>
      <c r="P288" s="237">
        <f>IF($J288="",(IFERROR(VLOOKUP($N288,$A$2:$H$595,5,0),"")),(IFERROR(IFERROR(VLOOKUP($N288,$A$2:$H$595,5,0),"")*$J288,"")))</f>
        <v>0</v>
      </c>
      <c r="Q288" s="252">
        <f>IF($J288="",(IFERROR(VLOOKUP($N288,$A$2:$H$595,6,0),"")),(IFERROR(IFERROR(VLOOKUP($N288,$A$2:$H$595,6,0),"")*$J288,"")))</f>
        <v>16</v>
      </c>
      <c r="R288" s="260">
        <f>IF($J288="",(IFERROR(VLOOKUP($N288,$A$2:$H$595,7,0),"")),(IFERROR(IFERROR(VLOOKUP($N288,$A$2:$H$595,7,0),"")*$J288,"")))</f>
        <v>0</v>
      </c>
      <c r="S288">
        <f>IFERROR(VLOOKUP($X288,$A$2:$H$595,4,0),"")</f>
        <v>35</v>
      </c>
      <c r="T288" s="80">
        <f t="shared" si="178"/>
        <v>2</v>
      </c>
      <c r="U288" s="119">
        <f t="shared" si="181"/>
        <v>200</v>
      </c>
      <c r="V288" s="80" t="s">
        <v>99</v>
      </c>
      <c r="W288" s="81">
        <v>2</v>
      </c>
      <c r="X288" s="81" t="s">
        <v>82</v>
      </c>
      <c r="Y288" s="29">
        <f>IF($T288="",(IFERROR(VLOOKUP($X288,$A$2:$H$595,4,0),"")),(IFERROR(IFERROR(VLOOKUP($X288,$A$2:$H$595,4,0),"")*$T288,"")))</f>
        <v>70</v>
      </c>
      <c r="Z288" s="30">
        <f>IF($T288="",(IFERROR(VLOOKUP($X288,$A$2:$H$595,5,0),"")),(IFERROR(IFERROR(VLOOKUP($X288,$A$2:$H$595,5,0),"")*$T288,"")))</f>
        <v>3.78</v>
      </c>
      <c r="AA288" s="152">
        <f>IF($T288="",(IFERROR(VLOOKUP($X288,$A$2:$H$595,6,0),"")),(IFERROR(IFERROR(VLOOKUP($X288,$A$2:$H$595,6,0),"")*$T288,"")))</f>
        <v>15.76</v>
      </c>
      <c r="AB288" s="31">
        <f>IF($T288="",(IFERROR(VLOOKUP($X288,$A$2:$H$595,7,0),"")),(IFERROR(IFERROR(VLOOKUP($X288,$A$2:$H$595,7,0),"")*$T288,"")))</f>
        <v>1.46</v>
      </c>
      <c r="AC288">
        <f>IFERROR(VLOOKUP($AH288,$A$2:$H$595,4,0),"")</f>
        <v>33</v>
      </c>
      <c r="AD288" s="80">
        <f t="shared" si="179"/>
        <v>2</v>
      </c>
      <c r="AE288" s="119">
        <f t="shared" si="182"/>
        <v>200</v>
      </c>
      <c r="AF288" s="80" t="s">
        <v>99</v>
      </c>
      <c r="AG288" s="81">
        <v>2</v>
      </c>
      <c r="AH288" s="81" t="s">
        <v>91</v>
      </c>
      <c r="AI288" s="29">
        <f>IF($AD288="",(IFERROR(VLOOKUP($AH288,$A$2:$H$595,4,0),"")),(IFERROR(IFERROR(VLOOKUP($AH288,$A$2:$H$595,4,0),"")*$AD288,"")))</f>
        <v>66</v>
      </c>
      <c r="AJ288" s="30">
        <f>IF($AD288="",(IFERROR(VLOOKUP($AH288,$A$2:$H$595,5,0),"")),(IFERROR(IFERROR(VLOOKUP($AH288,$A$2:$H$595,5,0),"")*$AD288,"")))</f>
        <v>0</v>
      </c>
      <c r="AK288" s="152">
        <f>IF($AD288="",(IFERROR(VLOOKUP($AH288,$A$2:$H$595,6,0),"")),(IFERROR(IFERROR(VLOOKUP($AH288,$A$2:$H$595,6,0),"")*$AD288,"")))</f>
        <v>16</v>
      </c>
      <c r="AL288" s="31">
        <f>IF($AD288="",(IFERROR(VLOOKUP($AH288,$A$2:$H$595,7,0),"")),(IFERROR(IFERROR(VLOOKUP($AH288,$A$2:$H$595,7,0),"")*$AD288,"")))</f>
        <v>0</v>
      </c>
    </row>
    <row r="289" spans="10:39" x14ac:dyDescent="0.3">
      <c r="J289" s="80"/>
      <c r="K289" s="119"/>
      <c r="L289" s="80"/>
      <c r="M289" s="81"/>
      <c r="N289" s="81"/>
      <c r="O289" s="245" t="str">
        <f>IF($J289="",(IFERROR(VLOOKUP($N289,$A$2:$H$595,4,0),"")),(IFERROR(IFERROR(VLOOKUP($N289,$A$2:$H$595,4,0),"")*$J289,"")))</f>
        <v/>
      </c>
      <c r="P289" s="237" t="str">
        <f>IF($J289="",(IFERROR(VLOOKUP($N289,$A$2:$H$595,5,0),"")),(IFERROR(IFERROR(VLOOKUP($N289,$A$2:$H$595,5,0),"")*$J289,"")))</f>
        <v/>
      </c>
      <c r="Q289" s="252" t="str">
        <f>IF($J289="",(IFERROR(VLOOKUP($N289,$A$2:$H$595,6,0),"")),(IFERROR(IFERROR(VLOOKUP($N289,$A$2:$H$595,6,0),"")*$J289,"")))</f>
        <v/>
      </c>
      <c r="R289" s="260" t="str">
        <f>IF($J289="",(IFERROR(VLOOKUP($N289,$A$2:$H$595,7,0),"")),(IFERROR(IFERROR(VLOOKUP($N289,$A$2:$H$595,7,0),"")*$J289,"")))</f>
        <v/>
      </c>
      <c r="T289" s="80" t="str">
        <f t="shared" si="178"/>
        <v/>
      </c>
      <c r="U289" s="119"/>
      <c r="V289" s="80"/>
      <c r="W289" s="81"/>
      <c r="X289" s="81"/>
      <c r="Y289" s="29"/>
      <c r="Z289" s="30"/>
      <c r="AA289" s="152"/>
      <c r="AB289" s="31"/>
      <c r="AC289" t="str">
        <f>IFERROR(VLOOKUP($AH289,$A$2:$H$595,4,0),"")</f>
        <v/>
      </c>
      <c r="AD289" s="80" t="str">
        <f t="shared" si="179"/>
        <v/>
      </c>
      <c r="AE289" s="119"/>
      <c r="AF289" s="80"/>
      <c r="AG289" s="81"/>
      <c r="AH289" s="81"/>
      <c r="AI289" s="29"/>
      <c r="AJ289" s="30"/>
      <c r="AK289" s="152"/>
      <c r="AL289" s="31"/>
    </row>
    <row r="290" spans="10:39" x14ac:dyDescent="0.3">
      <c r="J290" s="80"/>
      <c r="K290" s="119"/>
      <c r="L290" s="80"/>
      <c r="M290" s="81" t="s">
        <v>107</v>
      </c>
      <c r="N290" s="81"/>
      <c r="O290" s="206">
        <f>SUM(O285:O289)</f>
        <v>361.85</v>
      </c>
      <c r="P290" s="215">
        <f t="shared" ref="P290" si="183">SUM(P285:P289)</f>
        <v>16.250000000000004</v>
      </c>
      <c r="Q290" s="225">
        <f t="shared" ref="Q290" si="184">SUM(Q285:Q289)</f>
        <v>37</v>
      </c>
      <c r="R290" s="231">
        <f t="shared" ref="R290" si="185">SUM(R285:R289)</f>
        <v>16.05</v>
      </c>
      <c r="S290" s="3">
        <v>1099</v>
      </c>
      <c r="T290" s="80"/>
      <c r="U290" s="119"/>
      <c r="V290" s="80"/>
      <c r="W290" s="81" t="s">
        <v>107</v>
      </c>
      <c r="X290" s="81"/>
      <c r="Y290" s="32">
        <f>SUM(Y285:Y289)</f>
        <v>370.45000000000005</v>
      </c>
      <c r="Z290" s="45">
        <f t="shared" ref="Z290" si="186">SUM(Z285:Z289)</f>
        <v>21.51</v>
      </c>
      <c r="AA290" s="148">
        <f t="shared" ref="AA290" si="187">SUM(AA285:AA289)</f>
        <v>35.78</v>
      </c>
      <c r="AB290" s="46">
        <f t="shared" ref="AB290" si="188">SUM(AB285:AB289)</f>
        <v>16.850000000000001</v>
      </c>
      <c r="AC290" s="3">
        <v>1225</v>
      </c>
      <c r="AD290" s="80"/>
      <c r="AE290" s="119"/>
      <c r="AF290" s="80"/>
      <c r="AG290" s="81" t="s">
        <v>107</v>
      </c>
      <c r="AH290" s="81"/>
      <c r="AI290" s="32">
        <f>SUM(AI285:AI289)</f>
        <v>403</v>
      </c>
      <c r="AJ290" s="45">
        <f t="shared" ref="AJ290" si="189">SUM(AJ285:AJ289)</f>
        <v>23</v>
      </c>
      <c r="AK290" s="148">
        <f t="shared" ref="AK290" si="190">SUM(AK285:AK289)</f>
        <v>38</v>
      </c>
      <c r="AL290" s="46">
        <f t="shared" ref="AL290" si="191">SUM(AL285:AL289)</f>
        <v>15.95</v>
      </c>
    </row>
    <row r="291" spans="10:39" ht="15" thickBot="1" x14ac:dyDescent="0.35">
      <c r="J291" s="80"/>
      <c r="K291" s="119"/>
      <c r="L291" s="80"/>
      <c r="M291" s="81"/>
      <c r="N291" s="81"/>
      <c r="O291" s="206"/>
      <c r="P291" s="237"/>
      <c r="Q291" s="252"/>
      <c r="R291" s="260"/>
      <c r="S291" s="3"/>
      <c r="T291" s="80"/>
      <c r="U291" s="119"/>
      <c r="V291" s="80"/>
      <c r="W291" s="81"/>
      <c r="X291" s="81"/>
      <c r="Y291" s="32"/>
      <c r="Z291" s="30"/>
      <c r="AA291" s="152"/>
      <c r="AB291" s="31"/>
      <c r="AC291" s="3"/>
      <c r="AD291" s="80"/>
      <c r="AE291" s="119"/>
      <c r="AF291" s="80"/>
      <c r="AG291" s="81"/>
      <c r="AH291" s="81"/>
      <c r="AI291" s="32"/>
      <c r="AJ291" s="30"/>
      <c r="AK291" s="152"/>
      <c r="AL291" s="31"/>
    </row>
    <row r="292" spans="10:39" ht="15" thickBot="1" x14ac:dyDescent="0.35">
      <c r="J292" s="55"/>
      <c r="K292" s="128"/>
      <c r="L292" s="55"/>
      <c r="M292" s="63" t="s">
        <v>106</v>
      </c>
      <c r="N292" s="63"/>
      <c r="O292" s="212">
        <f>SUM(O252:O256,O262:O266,O268:O274,O276:O281,O284:O289)</f>
        <v>1517.55</v>
      </c>
      <c r="P292" s="221">
        <f t="shared" ref="P292:R292" si="192">SUM(P252:P256,P262:P266,P268:P274,P276:P281,P284:P289)</f>
        <v>124.52999999999999</v>
      </c>
      <c r="Q292" s="223">
        <f t="shared" si="192"/>
        <v>131.52000000000001</v>
      </c>
      <c r="R292" s="158">
        <f t="shared" si="192"/>
        <v>53.589999999999996</v>
      </c>
      <c r="S292" s="18">
        <v>4820.1000000000004</v>
      </c>
      <c r="T292" s="72"/>
      <c r="U292" s="120"/>
      <c r="V292" s="72"/>
      <c r="W292" s="63" t="s">
        <v>106</v>
      </c>
      <c r="X292" s="63"/>
      <c r="Y292" s="20">
        <f>SUM(Y252:Y256,Y262:Y266,Y268:Y274,Y276:Y281,Y284:Y289)</f>
        <v>1554.0650000000001</v>
      </c>
      <c r="Z292" s="21">
        <f t="shared" ref="Z292:AB292" si="193">SUM(Z252:Z256,Z262:Z266,Z268:Z274,Z276:Z281,Z284:Z289)</f>
        <v>123.92821782178218</v>
      </c>
      <c r="AA292" s="153">
        <f t="shared" si="193"/>
        <v>136.17965346534652</v>
      </c>
      <c r="AB292" s="22">
        <f t="shared" si="193"/>
        <v>53.767509900990099</v>
      </c>
      <c r="AC292" s="18">
        <v>4248</v>
      </c>
      <c r="AD292" s="72">
        <v>18.488855525059961</v>
      </c>
      <c r="AE292" s="120">
        <f t="shared" si="182"/>
        <v>1848.8855525059962</v>
      </c>
      <c r="AF292" s="72" t="s">
        <v>99</v>
      </c>
      <c r="AG292" s="63" t="s">
        <v>106</v>
      </c>
      <c r="AH292" s="63"/>
      <c r="AI292" s="20">
        <f>SUM(AI252:AI256,AI262:AI266,AI268:AI274,AI276:AI281,AI284:AI289)</f>
        <v>1521.4999999999998</v>
      </c>
      <c r="AJ292" s="21">
        <f t="shared" ref="AJ292:AL292" si="194">SUM(AJ252:AJ256,AJ262:AJ266,AJ268:AJ274,AJ276:AJ281,AJ284:AJ289)</f>
        <v>120.86</v>
      </c>
      <c r="AK292" s="153">
        <f t="shared" si="194"/>
        <v>119.246</v>
      </c>
      <c r="AL292" s="22">
        <f t="shared" si="194"/>
        <v>58.006999999999998</v>
      </c>
    </row>
    <row r="293" spans="10:39" x14ac:dyDescent="0.3">
      <c r="J293" s="56"/>
      <c r="K293" s="121"/>
      <c r="L293" s="56"/>
      <c r="M293" s="7"/>
      <c r="N293" s="7"/>
      <c r="O293" s="37"/>
      <c r="P293" s="37"/>
      <c r="Q293" s="37"/>
      <c r="R293" s="37"/>
      <c r="T293" s="56"/>
      <c r="U293" s="121"/>
      <c r="V293" s="56"/>
      <c r="W293" s="7"/>
      <c r="X293" s="7"/>
      <c r="Y293" s="37"/>
      <c r="Z293" s="37"/>
      <c r="AA293" s="37"/>
      <c r="AB293" s="37"/>
      <c r="AD293" s="56"/>
      <c r="AE293" s="121"/>
      <c r="AF293" s="56"/>
      <c r="AG293" s="7"/>
      <c r="AH293" s="7"/>
      <c r="AI293" s="37"/>
      <c r="AJ293" s="37"/>
      <c r="AK293" s="37"/>
      <c r="AL293" s="37"/>
    </row>
    <row r="294" spans="10:39" x14ac:dyDescent="0.3">
      <c r="J294" s="56"/>
      <c r="K294" s="121"/>
      <c r="L294" s="56"/>
      <c r="M294" s="7"/>
      <c r="N294" s="7"/>
      <c r="O294" s="37"/>
      <c r="P294" s="37"/>
      <c r="Q294" s="37"/>
      <c r="R294" s="37"/>
      <c r="T294" s="56"/>
      <c r="U294" s="121"/>
      <c r="V294" s="56"/>
      <c r="W294" s="7"/>
      <c r="X294" s="7"/>
      <c r="Y294" s="37"/>
      <c r="Z294" s="37"/>
      <c r="AA294" s="37"/>
      <c r="AB294" s="37"/>
      <c r="AD294" s="56"/>
      <c r="AE294" s="121"/>
      <c r="AF294" s="56"/>
      <c r="AG294" s="7"/>
      <c r="AH294" s="7"/>
      <c r="AI294" s="37"/>
      <c r="AJ294" s="37"/>
      <c r="AK294" s="37"/>
      <c r="AL294" s="37"/>
    </row>
    <row r="295" spans="10:39" x14ac:dyDescent="0.3">
      <c r="J295" s="56"/>
      <c r="K295" s="121"/>
      <c r="L295" s="56"/>
      <c r="M295" s="7"/>
      <c r="N295" s="7"/>
      <c r="O295" s="37"/>
      <c r="P295" s="37"/>
      <c r="Q295" s="37"/>
      <c r="R295" s="37"/>
      <c r="T295" s="56"/>
      <c r="U295" s="121"/>
      <c r="V295" s="56"/>
      <c r="W295" s="7"/>
      <c r="X295" s="7"/>
      <c r="Y295" s="37"/>
      <c r="Z295" s="37"/>
      <c r="AA295" s="37"/>
      <c r="AB295" s="37"/>
      <c r="AD295" s="56"/>
      <c r="AE295" s="121"/>
      <c r="AF295" s="56"/>
      <c r="AG295" s="7"/>
      <c r="AH295" s="7"/>
      <c r="AI295" s="37"/>
      <c r="AJ295" s="37"/>
      <c r="AK295" s="37"/>
      <c r="AL295" s="37"/>
      <c r="AM295" s="3"/>
    </row>
    <row r="296" spans="10:39" ht="15" thickBot="1" x14ac:dyDescent="0.35">
      <c r="J296" s="56" t="s">
        <v>69</v>
      </c>
      <c r="K296" s="121"/>
      <c r="L296" s="56"/>
      <c r="M296" s="7" t="str">
        <f>IFERROR(VLOOKUP(#REF!,$A$2:$H$12,6,0),"")</f>
        <v/>
      </c>
      <c r="N296" s="7" t="s">
        <v>70</v>
      </c>
      <c r="O296" s="38" t="s">
        <v>0</v>
      </c>
      <c r="P296" s="38" t="s">
        <v>1</v>
      </c>
      <c r="Q296" s="38" t="s">
        <v>2</v>
      </c>
      <c r="R296" s="38" t="s">
        <v>3</v>
      </c>
      <c r="S296" s="7" t="s">
        <v>71</v>
      </c>
      <c r="T296" s="56" t="s">
        <v>69</v>
      </c>
      <c r="U296" s="121"/>
      <c r="V296" s="56"/>
      <c r="W296" s="7" t="str">
        <f>IFERROR(VLOOKUP(#REF!,$A$2:$H$12,6,0),"")</f>
        <v/>
      </c>
      <c r="X296" s="7" t="s">
        <v>70</v>
      </c>
      <c r="Y296" s="38" t="s">
        <v>0</v>
      </c>
      <c r="Z296" s="38" t="s">
        <v>1</v>
      </c>
      <c r="AA296" s="38" t="s">
        <v>2</v>
      </c>
      <c r="AB296" s="38" t="s">
        <v>3</v>
      </c>
      <c r="AC296" s="7" t="s">
        <v>72</v>
      </c>
      <c r="AD296" s="56" t="s">
        <v>69</v>
      </c>
      <c r="AE296" s="121"/>
      <c r="AF296" s="56"/>
      <c r="AG296" s="7" t="str">
        <f>IFERROR(VLOOKUP(#REF!,$A$2:$H$12,6,0),"")</f>
        <v/>
      </c>
      <c r="AH296" s="7" t="s">
        <v>70</v>
      </c>
      <c r="AI296" s="38" t="s">
        <v>0</v>
      </c>
      <c r="AJ296" s="38" t="s">
        <v>1</v>
      </c>
      <c r="AK296" s="38" t="s">
        <v>2</v>
      </c>
      <c r="AL296" s="38" t="s">
        <v>3</v>
      </c>
    </row>
    <row r="297" spans="10:39" ht="15" thickTop="1" x14ac:dyDescent="0.3">
      <c r="J297" s="48">
        <v>2</v>
      </c>
      <c r="K297" s="108">
        <v>2</v>
      </c>
      <c r="L297" s="48" t="s">
        <v>100</v>
      </c>
      <c r="M297" s="66"/>
      <c r="N297" s="66" t="s">
        <v>5</v>
      </c>
      <c r="O297" s="244">
        <f>IF($J297="",(IFERROR(VLOOKUP($N297,$A$2:$H$595,4,0),"")),(IFERROR(IFERROR(VLOOKUP($N297,$A$2:$H$595,4,0),"")*$J297,"")))</f>
        <v>160</v>
      </c>
      <c r="P297" s="236">
        <f>IF($J297="",(IFERROR(VLOOKUP($N297,$A$2:$H$595,5,0),"")),(IFERROR(IFERROR(VLOOKUP($N297,$A$2:$H$595,5,0),"")*$J297,"")))</f>
        <v>12</v>
      </c>
      <c r="Q297" s="251">
        <f>IF($J297="",(IFERROR(VLOOKUP($N297,$A$2:$H$595,6,0),"")),(IFERROR(IFERROR(VLOOKUP($N297,$A$2:$H$595,6,0),"")*$J297,"")))</f>
        <v>0</v>
      </c>
      <c r="R297" s="259">
        <f>IF($J297="",(IFERROR(VLOOKUP($N297,$A$2:$H$595,7,0),"")),(IFERROR(IFERROR(VLOOKUP($N297,$A$2:$H$595,7,0),"")*$J297,"")))</f>
        <v>10</v>
      </c>
      <c r="S297">
        <f>IFERROR(VLOOKUP($X297,$A$2:$H$595,4,0),"")</f>
        <v>237.10000000000002</v>
      </c>
      <c r="T297" s="48">
        <f t="shared" ref="T297:T301" si="195">IFERROR(IF(W297="",O297/S297,W297),"")</f>
        <v>0.5</v>
      </c>
      <c r="U297" s="108">
        <f t="shared" si="181"/>
        <v>50</v>
      </c>
      <c r="V297" s="48" t="s">
        <v>99</v>
      </c>
      <c r="W297" s="66">
        <v>0.5</v>
      </c>
      <c r="X297" s="66" t="s">
        <v>6</v>
      </c>
      <c r="Y297" s="26">
        <f>IF($T297="",(IFERROR(VLOOKUP($X297,$A$2:$H$595,4,0),"")),(IFERROR(IFERROR(VLOOKUP($X297,$A$2:$H$595,4,0),"")*$T297,"")))</f>
        <v>118.55000000000001</v>
      </c>
      <c r="Z297" s="27">
        <f>IF($T297="",(IFERROR(VLOOKUP($X297,$A$2:$H$595,5,0),"")),(IFERROR(IFERROR(VLOOKUP($X297,$A$2:$H$595,5,0),"")*$T297,"")))</f>
        <v>9.65</v>
      </c>
      <c r="AA297" s="151">
        <f>IF($T297="",(IFERROR(VLOOKUP($X297,$A$2:$H$595,6,0),"")),(IFERROR(IFERROR(VLOOKUP($X297,$A$2:$H$595,6,0),"")*$T297,"")))</f>
        <v>0.3</v>
      </c>
      <c r="AB297" s="28">
        <f>IF($T297="",(IFERROR(VLOOKUP($X297,$A$2:$H$595,7,0),"")),(IFERROR(IFERROR(VLOOKUP($X297,$A$2:$H$595,7,0),"")*$T297,"")))</f>
        <v>8.75</v>
      </c>
      <c r="AC297">
        <f>IFERROR(VLOOKUP($AH297,$A$2:$H$595,4,0),"")</f>
        <v>80</v>
      </c>
      <c r="AD297" s="48">
        <f t="shared" ref="AD297:AD301" si="196">IFERROR(IF(AG297="",Y297/AC297,AG297),"")</f>
        <v>1.5</v>
      </c>
      <c r="AE297" s="108">
        <f t="shared" si="182"/>
        <v>150</v>
      </c>
      <c r="AF297" s="48" t="s">
        <v>99</v>
      </c>
      <c r="AG297" s="66">
        <v>1.5</v>
      </c>
      <c r="AH297" s="66" t="s">
        <v>73</v>
      </c>
      <c r="AI297" s="26">
        <f>IF($AD297="",(IFERROR(VLOOKUP($AH297,$A$2:$H$595,4,0),"")),(IFERROR(IFERROR(VLOOKUP($AH297,$A$2:$H$595,4,0),"")*$AD297,"")))</f>
        <v>120</v>
      </c>
      <c r="AJ297" s="27">
        <f>IF($AD297="",(IFERROR(VLOOKUP($AH297,$A$2:$H$595,5,0),"")),(IFERROR(IFERROR(VLOOKUP($AH297,$A$2:$H$595,5,0),"")*$AD297,"")))</f>
        <v>16.5</v>
      </c>
      <c r="AK297" s="151">
        <f>IF($AD297="",(IFERROR(VLOOKUP($AH297,$A$2:$H$595,6,0),"")),(IFERROR(IFERROR(VLOOKUP($AH297,$A$2:$H$595,6,0),"")*$AD297,"")))</f>
        <v>4.5</v>
      </c>
      <c r="AL297" s="28">
        <f>IF($AD297="",(IFERROR(VLOOKUP($AH297,$A$2:$H$595,7,0),"")),(IFERROR(IFERROR(VLOOKUP($AH297,$A$2:$H$595,7,0),"")*$AD297,"")))</f>
        <v>3.4499999999999997</v>
      </c>
    </row>
    <row r="298" spans="10:39" x14ac:dyDescent="0.3">
      <c r="J298" s="49">
        <v>0.5</v>
      </c>
      <c r="K298" s="109">
        <v>0.5</v>
      </c>
      <c r="L298" s="49" t="s">
        <v>101</v>
      </c>
      <c r="M298" s="60"/>
      <c r="N298" s="60" t="s">
        <v>7</v>
      </c>
      <c r="O298" s="245">
        <f>IF($J298="",(IFERROR(VLOOKUP($N298,$A$2:$H$595,4,0),"")),(IFERROR(IFERROR(VLOOKUP($N298,$A$2:$H$595,4,0),"")*$J298,"")))</f>
        <v>70.5</v>
      </c>
      <c r="P298" s="237">
        <f>IF($J298="",(IFERROR(VLOOKUP($N298,$A$2:$H$595,5,0),"")),(IFERROR(IFERROR(VLOOKUP($N298,$A$2:$H$595,5,0),"")*$J298,"")))</f>
        <v>2.7</v>
      </c>
      <c r="Q298" s="252">
        <f>IF($J298="",(IFERROR(VLOOKUP($N298,$A$2:$H$595,6,0),"")),(IFERROR(IFERROR(VLOOKUP($N298,$A$2:$H$595,6,0),"")*$J298,"")))</f>
        <v>13.6</v>
      </c>
      <c r="R298" s="260">
        <f>IF($J298="",(IFERROR(VLOOKUP($N298,$A$2:$H$595,7,0),"")),(IFERROR(IFERROR(VLOOKUP($N298,$A$2:$H$595,7,0),"")*$J298,"")))</f>
        <v>0.85</v>
      </c>
      <c r="S298">
        <f>IFERROR(VLOOKUP($X298,$A$2:$H$595,4,0),"")</f>
        <v>202</v>
      </c>
      <c r="T298" s="49">
        <f t="shared" si="195"/>
        <v>0.34900990099009899</v>
      </c>
      <c r="U298" s="109">
        <f t="shared" si="181"/>
        <v>34.900990099009896</v>
      </c>
      <c r="V298" s="49" t="s">
        <v>99</v>
      </c>
      <c r="W298" s="60"/>
      <c r="X298" s="60" t="s">
        <v>145</v>
      </c>
      <c r="Y298" s="29">
        <f>IF($T298="",(IFERROR(VLOOKUP($X298,$A$2:$H$595,4,0),"")),(IFERROR(IFERROR(VLOOKUP($X298,$A$2:$H$595,4,0),"")*$T298,"")))</f>
        <v>70.5</v>
      </c>
      <c r="Z298" s="30">
        <f>IF($T298="",(IFERROR(VLOOKUP($X298,$A$2:$H$595,5,0),"")),(IFERROR(IFERROR(VLOOKUP($X298,$A$2:$H$595,5,0),"")*$T298,"")))</f>
        <v>3.8391089108910887</v>
      </c>
      <c r="AA298" s="152">
        <f>IF($T298="",(IFERROR(VLOOKUP($X298,$A$2:$H$595,6,0),"")),(IFERROR(IFERROR(VLOOKUP($X298,$A$2:$H$595,6,0),"")*$T298,"")))</f>
        <v>11.517326732673267</v>
      </c>
      <c r="AB298" s="31">
        <f>IF($T298="",(IFERROR(VLOOKUP($X298,$A$2:$H$595,7,0),"")),(IFERROR(IFERROR(VLOOKUP($X298,$A$2:$H$595,7,0),"")*$T298,"")))</f>
        <v>0.17450495049504949</v>
      </c>
      <c r="AC298">
        <f>IFERROR(VLOOKUP($AH298,$A$2:$H$595,4,0),"")</f>
        <v>100</v>
      </c>
      <c r="AD298" s="49">
        <f t="shared" si="196"/>
        <v>0.7</v>
      </c>
      <c r="AE298" s="109">
        <f t="shared" si="182"/>
        <v>70</v>
      </c>
      <c r="AF298" s="49" t="s">
        <v>99</v>
      </c>
      <c r="AG298" s="60">
        <v>0.7</v>
      </c>
      <c r="AH298" s="60" t="s">
        <v>29</v>
      </c>
      <c r="AI298" s="29">
        <f>IF($AD298="",(IFERROR(VLOOKUP($AH298,$A$2:$H$595,4,0),"")),(IFERROR(IFERROR(VLOOKUP($AH298,$A$2:$H$595,4,0),"")*$AD298,"")))</f>
        <v>70</v>
      </c>
      <c r="AJ298" s="30">
        <f>IF($AD298="",(IFERROR(VLOOKUP($AH298,$A$2:$H$595,5,0),"")),(IFERROR(IFERROR(VLOOKUP($AH298,$A$2:$H$595,5,0),"")*$AD298,"")))</f>
        <v>0</v>
      </c>
      <c r="AK298" s="152">
        <f>IF($AD298="",(IFERROR(VLOOKUP($AH298,$A$2:$H$595,6,0),"")),(IFERROR(IFERROR(VLOOKUP($AH298,$A$2:$H$595,6,0),"")*$AD298,"")))</f>
        <v>16.099999999999998</v>
      </c>
      <c r="AL298" s="31">
        <f>IF($AD298="",(IFERROR(VLOOKUP($AH298,$A$2:$H$595,7,0),"")),(IFERROR(IFERROR(VLOOKUP($AH298,$A$2:$H$595,7,0),"")*$AD298,"")))</f>
        <v>0.7</v>
      </c>
    </row>
    <row r="299" spans="10:39" x14ac:dyDescent="0.3">
      <c r="J299" s="49">
        <v>0.3</v>
      </c>
      <c r="K299" s="109">
        <f t="shared" si="180"/>
        <v>30</v>
      </c>
      <c r="L299" s="49" t="s">
        <v>99</v>
      </c>
      <c r="M299" s="60"/>
      <c r="N299" s="60" t="s">
        <v>43</v>
      </c>
      <c r="O299" s="245">
        <f>IF($J299="",(IFERROR(VLOOKUP($N299,$A$2:$H$595,4,0),"")),(IFERROR(IFERROR(VLOOKUP($N299,$A$2:$H$595,4,0),"")*$J299,"")))</f>
        <v>30</v>
      </c>
      <c r="P299" s="237">
        <f>IF($J299="",(IFERROR(VLOOKUP($N299,$A$2:$H$595,5,0),"")),(IFERROR(IFERROR(VLOOKUP($N299,$A$2:$H$595,5,0),"")*$J299,"")))</f>
        <v>5.7</v>
      </c>
      <c r="Q299" s="252">
        <f>IF($J299="",(IFERROR(VLOOKUP($N299,$A$2:$H$595,6,0),"")),(IFERROR(IFERROR(VLOOKUP($N299,$A$2:$H$595,6,0),"")*$J299,"")))</f>
        <v>0.3</v>
      </c>
      <c r="R299" s="260">
        <f>IF($J299="",(IFERROR(VLOOKUP($N299,$A$2:$H$595,7,0),"")),(IFERROR(IFERROR(VLOOKUP($N299,$A$2:$H$595,7,0),"")*$J299,"")))</f>
        <v>0.6</v>
      </c>
      <c r="S299">
        <f>IFERROR(VLOOKUP($X299,$A$2:$H$595,4,0),"")</f>
        <v>278</v>
      </c>
      <c r="T299" s="49">
        <f t="shared" si="195"/>
        <v>0.1</v>
      </c>
      <c r="U299" s="109">
        <f t="shared" si="181"/>
        <v>10</v>
      </c>
      <c r="V299" s="49" t="s">
        <v>99</v>
      </c>
      <c r="W299" s="60">
        <v>0.1</v>
      </c>
      <c r="X299" s="60" t="s">
        <v>41</v>
      </c>
      <c r="Y299" s="29">
        <f>IF($T299="",(IFERROR(VLOOKUP($X299,$A$2:$H$595,4,0),"")),(IFERROR(IFERROR(VLOOKUP($X299,$A$2:$H$595,4,0),"")*$T299,"")))</f>
        <v>27.8</v>
      </c>
      <c r="Z299" s="30">
        <f>IF($T299="",(IFERROR(VLOOKUP($X299,$A$2:$H$595,5,0),"")),(IFERROR(IFERROR(VLOOKUP($X299,$A$2:$H$595,5,0),"")*$T299,"")))</f>
        <v>2.7</v>
      </c>
      <c r="AA299" s="152">
        <f>IF($T299="",(IFERROR(VLOOKUP($X299,$A$2:$H$595,6,0),"")),(IFERROR(IFERROR(VLOOKUP($X299,$A$2:$H$595,6,0),"")*$T299,"")))</f>
        <v>0.2</v>
      </c>
      <c r="AB299" s="31">
        <f>IF($T299="",(IFERROR(VLOOKUP($X299,$A$2:$H$595,7,0),"")),(IFERROR(IFERROR(VLOOKUP($X299,$A$2:$H$595,7,0),"")*$T299,"")))</f>
        <v>1.6</v>
      </c>
      <c r="AC299">
        <f>IFERROR(VLOOKUP($AH299,$A$2:$H$595,4,0),"")</f>
        <v>600</v>
      </c>
      <c r="AD299" s="49">
        <f t="shared" si="196"/>
        <v>0.15</v>
      </c>
      <c r="AE299" s="109">
        <f t="shared" si="182"/>
        <v>15</v>
      </c>
      <c r="AF299" s="49" t="s">
        <v>99</v>
      </c>
      <c r="AG299" s="60">
        <v>0.15</v>
      </c>
      <c r="AH299" s="60" t="s">
        <v>14</v>
      </c>
      <c r="AI299" s="29">
        <f>IF($AD299="",(IFERROR(VLOOKUP($AH299,$A$2:$H$595,4,0),"")),(IFERROR(IFERROR(VLOOKUP($AH299,$A$2:$H$595,4,0),"")*$AD299,"")))</f>
        <v>90</v>
      </c>
      <c r="AJ299" s="30">
        <f>IF($AD299="",(IFERROR(VLOOKUP($AH299,$A$2:$H$595,5,0),"")),(IFERROR(IFERROR(VLOOKUP($AH299,$A$2:$H$595,5,0),"")*$AD299,"")))</f>
        <v>3.5999999999999996</v>
      </c>
      <c r="AK299" s="152">
        <f>IF($AD299="",(IFERROR(VLOOKUP($AH299,$A$2:$H$595,6,0),"")),(IFERROR(IFERROR(VLOOKUP($AH299,$A$2:$H$595,6,0),"")*$AD299,"")))</f>
        <v>1.7999999999999998</v>
      </c>
      <c r="AL299" s="31">
        <f>IF($AD299="",(IFERROR(VLOOKUP($AH299,$A$2:$H$595,7,0),"")),(IFERROR(IFERROR(VLOOKUP($AH299,$A$2:$H$595,7,0),"")*$AD299,"")))</f>
        <v>7.1999999999999993</v>
      </c>
    </row>
    <row r="300" spans="10:39" x14ac:dyDescent="0.3">
      <c r="J300" s="49">
        <v>0.05</v>
      </c>
      <c r="K300" s="109">
        <f t="shared" si="180"/>
        <v>5</v>
      </c>
      <c r="L300" s="49" t="s">
        <v>99</v>
      </c>
      <c r="M300" s="60"/>
      <c r="N300" s="60" t="s">
        <v>15</v>
      </c>
      <c r="O300" s="245">
        <f>IF($J300="",(IFERROR(VLOOKUP($N300,$A$2:$H$595,4,0),"")),(IFERROR(IFERROR(VLOOKUP($N300,$A$2:$H$595,4,0),"")*$J300,"")))</f>
        <v>35.85</v>
      </c>
      <c r="P300" s="237">
        <f>IF($J300="",(IFERROR(VLOOKUP($N300,$A$2:$H$595,5,0),"")),(IFERROR(IFERROR(VLOOKUP($N300,$A$2:$H$595,5,0),"")*$J300,"")))</f>
        <v>0.05</v>
      </c>
      <c r="Q300" s="252">
        <f>IF($J300="",(IFERROR(VLOOKUP($N300,$A$2:$H$595,6,0),"")),(IFERROR(IFERROR(VLOOKUP($N300,$A$2:$H$595,6,0),"")*$J300,"")))</f>
        <v>0</v>
      </c>
      <c r="R300" s="260">
        <f>IF($J300="",(IFERROR(VLOOKUP($N300,$A$2:$H$595,7,0),"")),(IFERROR(IFERROR(VLOOKUP($N300,$A$2:$H$595,7,0),"")*$J300,"")))</f>
        <v>4.05</v>
      </c>
      <c r="S300">
        <f>IFERROR(VLOOKUP($X300,$A$2:$H$595,4,0),"")</f>
        <v>156</v>
      </c>
      <c r="T300" s="49">
        <f t="shared" si="195"/>
        <v>0.25</v>
      </c>
      <c r="U300" s="109">
        <f t="shared" si="181"/>
        <v>25</v>
      </c>
      <c r="V300" s="49" t="s">
        <v>99</v>
      </c>
      <c r="W300" s="60">
        <v>0.25</v>
      </c>
      <c r="X300" s="60" t="s">
        <v>16</v>
      </c>
      <c r="Y300" s="29">
        <f>IF($T300="",(IFERROR(VLOOKUP($X300,$A$2:$H$595,4,0),"")),(IFERROR(IFERROR(VLOOKUP($X300,$A$2:$H$595,4,0),"")*$T300,"")))</f>
        <v>39</v>
      </c>
      <c r="Z300" s="30">
        <f>IF($T300="",(IFERROR(VLOOKUP($X300,$A$2:$H$595,5,0),"")),(IFERROR(IFERROR(VLOOKUP($X300,$A$2:$H$595,5,0),"")*$T300,"")))</f>
        <v>2.1</v>
      </c>
      <c r="AA300" s="152">
        <f>IF($T300="",(IFERROR(VLOOKUP($X300,$A$2:$H$595,6,0),"")),(IFERROR(IFERROR(VLOOKUP($X300,$A$2:$H$595,6,0),"")*$T300,"")))</f>
        <v>1.7</v>
      </c>
      <c r="AB300" s="31">
        <f>IF($T300="",(IFERROR(VLOOKUP($X300,$A$2:$H$595,7,0),"")),(IFERROR(IFERROR(VLOOKUP($X300,$A$2:$H$595,7,0),"")*$T300,"")))</f>
        <v>2.65</v>
      </c>
      <c r="AD300" s="49" t="str">
        <f t="shared" si="196"/>
        <v/>
      </c>
      <c r="AE300" s="109"/>
      <c r="AF300" s="49"/>
      <c r="AG300" s="60"/>
      <c r="AH300" s="60"/>
      <c r="AI300" s="29"/>
      <c r="AJ300" s="30"/>
      <c r="AK300" s="152"/>
      <c r="AL300" s="31"/>
    </row>
    <row r="301" spans="10:39" x14ac:dyDescent="0.3">
      <c r="J301" s="49"/>
      <c r="K301" s="109"/>
      <c r="L301" s="49"/>
      <c r="M301" s="60"/>
      <c r="N301" s="60"/>
      <c r="O301" s="245" t="str">
        <f>IF($J301="",(IFERROR(VLOOKUP($N301,$A$2:$H$595,4,0),"")),(IFERROR(IFERROR(VLOOKUP($N301,$A$2:$H$595,4,0),"")*$J301,"")))</f>
        <v/>
      </c>
      <c r="P301" s="237" t="str">
        <f>IF($J301="",(IFERROR(VLOOKUP($N301,$A$2:$H$595,5,0),"")),(IFERROR(IFERROR(VLOOKUP($N301,$A$2:$H$595,5,0),"")*$J301,"")))</f>
        <v/>
      </c>
      <c r="Q301" s="252" t="str">
        <f>IF($J301="",(IFERROR(VLOOKUP($N301,$A$2:$H$595,6,0),"")),(IFERROR(IFERROR(VLOOKUP($N301,$A$2:$H$595,6,0),"")*$J301,"")))</f>
        <v/>
      </c>
      <c r="R301" s="260" t="str">
        <f>IF($J301="",(IFERROR(VLOOKUP($N301,$A$2:$H$595,7,0),"")),(IFERROR(IFERROR(VLOOKUP($N301,$A$2:$H$595,7,0),"")*$J301,"")))</f>
        <v/>
      </c>
      <c r="T301" s="49" t="str">
        <f t="shared" si="195"/>
        <v/>
      </c>
      <c r="U301" s="109"/>
      <c r="V301" s="49"/>
      <c r="W301" s="60"/>
      <c r="X301" s="60"/>
      <c r="Y301" s="29"/>
      <c r="Z301" s="30"/>
      <c r="AA301" s="152"/>
      <c r="AB301" s="31"/>
      <c r="AD301" s="49" t="str">
        <f t="shared" si="196"/>
        <v/>
      </c>
      <c r="AE301" s="109"/>
      <c r="AF301" s="49"/>
      <c r="AG301" s="60"/>
      <c r="AH301" s="60"/>
      <c r="AI301" s="29"/>
      <c r="AJ301" s="30"/>
      <c r="AK301" s="152"/>
      <c r="AL301" s="31"/>
    </row>
    <row r="302" spans="10:39" x14ac:dyDescent="0.3">
      <c r="J302" s="49"/>
      <c r="K302" s="109"/>
      <c r="L302" s="49"/>
      <c r="M302" s="60" t="s">
        <v>107</v>
      </c>
      <c r="N302" s="60"/>
      <c r="O302" s="206">
        <f>SUM(O297:O301)</f>
        <v>296.35000000000002</v>
      </c>
      <c r="P302" s="215">
        <f t="shared" ref="P302" si="197">SUM(P297:P301)</f>
        <v>20.45</v>
      </c>
      <c r="Q302" s="225">
        <f t="shared" ref="Q302" si="198">SUM(Q297:Q301)</f>
        <v>13.9</v>
      </c>
      <c r="R302" s="231">
        <f t="shared" ref="R302" si="199">SUM(R297:R301)</f>
        <v>15.5</v>
      </c>
      <c r="S302" s="3">
        <v>858.1</v>
      </c>
      <c r="T302" s="49"/>
      <c r="U302" s="109"/>
      <c r="V302" s="49"/>
      <c r="W302" s="60" t="s">
        <v>107</v>
      </c>
      <c r="X302" s="60"/>
      <c r="Y302" s="32">
        <f>SUM(Y297:Y301)</f>
        <v>255.85000000000002</v>
      </c>
      <c r="Z302" s="45">
        <f t="shared" ref="Z302" si="200">SUM(Z297:Z301)</f>
        <v>18.289108910891091</v>
      </c>
      <c r="AA302" s="148">
        <f t="shared" ref="AA302" si="201">SUM(AA297:AA301)</f>
        <v>13.717326732673266</v>
      </c>
      <c r="AB302" s="46">
        <f t="shared" ref="AB302" si="202">SUM(AB297:AB301)</f>
        <v>13.174504950495049</v>
      </c>
      <c r="AC302" s="3">
        <v>119</v>
      </c>
      <c r="AD302" s="49"/>
      <c r="AE302" s="109"/>
      <c r="AF302" s="49"/>
      <c r="AG302" s="60" t="s">
        <v>107</v>
      </c>
      <c r="AH302" s="60"/>
      <c r="AI302" s="32">
        <f>SUM(AI297:AI301)</f>
        <v>280</v>
      </c>
      <c r="AJ302" s="45">
        <f t="shared" ref="AJ302" si="203">SUM(AJ297:AJ301)</f>
        <v>20.100000000000001</v>
      </c>
      <c r="AK302" s="148">
        <f t="shared" ref="AK302" si="204">SUM(AK297:AK301)</f>
        <v>22.4</v>
      </c>
      <c r="AL302" s="46">
        <f t="shared" ref="AL302" si="205">SUM(AL297:AL301)</f>
        <v>11.349999999999998</v>
      </c>
    </row>
    <row r="303" spans="10:39" ht="15" thickBot="1" x14ac:dyDescent="0.35">
      <c r="J303" s="50"/>
      <c r="K303" s="110"/>
      <c r="L303" s="50"/>
      <c r="M303" s="61"/>
      <c r="N303" s="61"/>
      <c r="O303" s="266" t="str">
        <f>IF($J303="",(IFERROR(VLOOKUP($N303,$A$2:$H$595,4,0),"")),(IFERROR(IFERROR(VLOOKUP($N303,$A$2:$H$595,4,0),"")*$J303,"")))</f>
        <v/>
      </c>
      <c r="P303" s="238" t="str">
        <f>IF($J303="",(IFERROR(VLOOKUP($N303,$A$2:$H$595,5,0),"")),(IFERROR(IFERROR(VLOOKUP($N303,$A$2:$H$595,5,0),"")*$J303,"")))</f>
        <v/>
      </c>
      <c r="Q303" s="253" t="str">
        <f>IF($J303="",(IFERROR(VLOOKUP($N303,$A$2:$H$595,6,0),"")),(IFERROR(IFERROR(VLOOKUP($N303,$A$2:$H$595,6,0),"")*$J303,"")))</f>
        <v/>
      </c>
      <c r="R303" s="261" t="str">
        <f>IF($J303="",(IFERROR(VLOOKUP($N303,$A$2:$H$595,7,0),"")),(IFERROR(IFERROR(VLOOKUP($N303,$A$2:$H$595,7,0),"")*$J303,"")))</f>
        <v/>
      </c>
      <c r="S303" t="str">
        <f>IFERROR(VLOOKUP($X303,$A$2:$H$595,4,0),"")</f>
        <v/>
      </c>
      <c r="T303" s="50" t="str">
        <f t="shared" ref="T303:T309" si="206">IFERROR(IF(W303="",O303/S303,W303),"")</f>
        <v/>
      </c>
      <c r="U303" s="110"/>
      <c r="V303" s="50"/>
      <c r="W303" s="61"/>
      <c r="X303" s="61"/>
      <c r="Y303" s="33" t="str">
        <f>IF($T303="",(IFERROR(VLOOKUP($X303,$A$2:$H$595,4,0),"")),(IFERROR(IFERROR(VLOOKUP($X303,$A$2:$H$595,4,0),"")*$T303,"")))</f>
        <v/>
      </c>
      <c r="Z303" s="34" t="str">
        <f>IF($T303="",(IFERROR(VLOOKUP($X303,$A$2:$H$595,5,0),"")),(IFERROR(IFERROR(VLOOKUP($X303,$A$2:$H$595,5,0),"")*$T303,"")))</f>
        <v/>
      </c>
      <c r="AA303" s="149" t="str">
        <f>IF($T303="",(IFERROR(VLOOKUP($X303,$A$2:$H$595,6,0),"")),(IFERROR(IFERROR(VLOOKUP($X303,$A$2:$H$595,6,0),"")*$T303,"")))</f>
        <v/>
      </c>
      <c r="AB303" s="35" t="str">
        <f>IF($T303="",(IFERROR(VLOOKUP($X303,$A$2:$H$595,7,0),"")),(IFERROR(IFERROR(VLOOKUP($X303,$A$2:$H$595,7,0),"")*$T303,"")))</f>
        <v/>
      </c>
      <c r="AC303" t="str">
        <f>IFERROR(VLOOKUP($AH303,$A$2:$H$595,4,0),"")</f>
        <v/>
      </c>
      <c r="AD303" s="50" t="str">
        <f t="shared" ref="AD303:AD309" si="207">IFERROR(IF(AG303="",Y303/AC303,AG303),"")</f>
        <v/>
      </c>
      <c r="AE303" s="110"/>
      <c r="AF303" s="50"/>
      <c r="AG303" s="61"/>
      <c r="AH303" s="61"/>
      <c r="AI303" s="33" t="str">
        <f>IF($AD303="",(IFERROR(VLOOKUP($AH303,$A$2:$H$595,4,0),"")),(IFERROR(IFERROR(VLOOKUP($AH303,$A$2:$H$595,4,0),"")*$AD303,"")))</f>
        <v/>
      </c>
      <c r="AJ303" s="34" t="str">
        <f>IF($AD303="",(IFERROR(VLOOKUP($AH303,$A$2:$H$595,5,0),"")),(IFERROR(IFERROR(VLOOKUP($AH303,$A$2:$H$595,5,0),"")*$AD303,"")))</f>
        <v/>
      </c>
      <c r="AK303" s="149" t="str">
        <f>IF($AD303="",(IFERROR(VLOOKUP($AH303,$A$2:$H$595,6,0),"")),(IFERROR(IFERROR(VLOOKUP($AH303,$A$2:$H$595,6,0),"")*$AD303,"")))</f>
        <v/>
      </c>
      <c r="AL303" s="35" t="str">
        <f>IF($AD303="",(IFERROR(VLOOKUP($AH303,$A$2:$H$595,7,0),"")),(IFERROR(IFERROR(VLOOKUP($AH303,$A$2:$H$595,7,0),"")*$AD303,"")))</f>
        <v/>
      </c>
      <c r="AM303" s="3"/>
    </row>
    <row r="304" spans="10:39" ht="15.6" thickTop="1" thickBot="1" x14ac:dyDescent="0.35">
      <c r="J304" s="58"/>
      <c r="K304" s="122"/>
      <c r="L304" s="58"/>
      <c r="M304" s="64"/>
      <c r="N304" s="64"/>
      <c r="O304" s="267"/>
      <c r="P304" s="241"/>
      <c r="Q304" s="256"/>
      <c r="R304" s="263"/>
      <c r="T304" s="58"/>
      <c r="U304" s="122"/>
      <c r="V304" s="58"/>
      <c r="W304" s="64"/>
      <c r="X304" s="64"/>
      <c r="Y304" s="39"/>
      <c r="Z304" s="40"/>
      <c r="AA304" s="202"/>
      <c r="AB304" s="41"/>
      <c r="AD304" s="58"/>
      <c r="AE304" s="122"/>
      <c r="AF304" s="58"/>
      <c r="AG304" s="64"/>
      <c r="AH304" s="64"/>
      <c r="AI304" s="39"/>
      <c r="AJ304" s="40"/>
      <c r="AK304" s="202"/>
      <c r="AL304" s="41"/>
    </row>
    <row r="305" spans="10:39" ht="15" thickTop="1" x14ac:dyDescent="0.3">
      <c r="J305" s="52">
        <v>2</v>
      </c>
      <c r="K305" s="112">
        <f t="shared" si="180"/>
        <v>200</v>
      </c>
      <c r="L305" s="52" t="s">
        <v>99</v>
      </c>
      <c r="M305" s="67"/>
      <c r="N305" s="67" t="s">
        <v>18</v>
      </c>
      <c r="O305" s="244">
        <f>IF($J305="",(IFERROR(VLOOKUP($N305,$A$2:$H$595,4,0),"")),(IFERROR(IFERROR(VLOOKUP($N305,$A$2:$H$595,4,0),"")*$J305,"")))</f>
        <v>130</v>
      </c>
      <c r="P305" s="236">
        <f>IF($J305="",(IFERROR(VLOOKUP($N305,$A$2:$H$595,5,0),"")),(IFERROR(IFERROR(VLOOKUP($N305,$A$2:$H$595,5,0),"")*$J305,"")))</f>
        <v>24</v>
      </c>
      <c r="Q305" s="251">
        <f>IF($J305="",(IFERROR(VLOOKUP($N305,$A$2:$H$595,6,0),"")),(IFERROR(IFERROR(VLOOKUP($N305,$A$2:$H$595,6,0),"")*$J305,"")))</f>
        <v>8</v>
      </c>
      <c r="R305" s="259">
        <f>IF($J305="",(IFERROR(VLOOKUP($N305,$A$2:$H$595,7,0),"")),(IFERROR(IFERROR(VLOOKUP($N305,$A$2:$H$595,7,0),"")*$J305,"")))</f>
        <v>2</v>
      </c>
      <c r="S305">
        <f>IFERROR(VLOOKUP($X305,$A$2:$H$595,4,0),"")</f>
        <v>111</v>
      </c>
      <c r="T305" s="52">
        <f t="shared" si="206"/>
        <v>1.2</v>
      </c>
      <c r="U305" s="112">
        <f t="shared" si="181"/>
        <v>120</v>
      </c>
      <c r="V305" s="52" t="s">
        <v>99</v>
      </c>
      <c r="W305" s="67">
        <v>1.2</v>
      </c>
      <c r="X305" s="67" t="s">
        <v>44</v>
      </c>
      <c r="Y305" s="26">
        <f>IF($T305="",(IFERROR(VLOOKUP($X305,$A$2:$H$595,4,0),"")),(IFERROR(IFERROR(VLOOKUP($X305,$A$2:$H$595,4,0),"")*$T305,"")))</f>
        <v>133.19999999999999</v>
      </c>
      <c r="Z305" s="27">
        <f>IF($T305="",(IFERROR(VLOOKUP($X305,$A$2:$H$595,5,0),"")),(IFERROR(IFERROR(VLOOKUP($X305,$A$2:$H$595,5,0),"")*$T305,"")))</f>
        <v>29.52</v>
      </c>
      <c r="AA305" s="151">
        <f>IF($T305="",(IFERROR(VLOOKUP($X305,$A$2:$H$595,6,0),"")),(IFERROR(IFERROR(VLOOKUP($X305,$A$2:$H$595,6,0),"")*$T305,"")))</f>
        <v>2.4</v>
      </c>
      <c r="AB305" s="28">
        <f>IF($T305="",(IFERROR(VLOOKUP($X305,$A$2:$H$595,7,0),"")),(IFERROR(IFERROR(VLOOKUP($X305,$A$2:$H$595,7,0),"")*$T305,"")))</f>
        <v>0.6</v>
      </c>
      <c r="AC305">
        <f>IFERROR(VLOOKUP($AH305,$A$2:$H$595,4,0),"")</f>
        <v>100</v>
      </c>
      <c r="AD305" s="52">
        <f t="shared" si="207"/>
        <v>1.3</v>
      </c>
      <c r="AE305" s="112">
        <f t="shared" si="182"/>
        <v>130</v>
      </c>
      <c r="AF305" s="52" t="s">
        <v>99</v>
      </c>
      <c r="AG305" s="67">
        <v>1.3</v>
      </c>
      <c r="AH305" s="67" t="s">
        <v>43</v>
      </c>
      <c r="AI305" s="26">
        <f>IF($AD305="",(IFERROR(VLOOKUP($AH305,$A$2:$H$595,4,0),"")),(IFERROR(IFERROR(VLOOKUP($AH305,$A$2:$H$595,4,0),"")*$AD305,"")))</f>
        <v>130</v>
      </c>
      <c r="AJ305" s="27">
        <f>IF($AD305="",(IFERROR(VLOOKUP($AH305,$A$2:$H$595,5,0),"")),(IFERROR(IFERROR(VLOOKUP($AH305,$A$2:$H$595,5,0),"")*$AD305,"")))</f>
        <v>24.7</v>
      </c>
      <c r="AK305" s="151">
        <f>IF($AD305="",(IFERROR(VLOOKUP($AH305,$A$2:$H$595,6,0),"")),(IFERROR(IFERROR(VLOOKUP($AH305,$A$2:$H$595,6,0),"")*$AD305,"")))</f>
        <v>1.3</v>
      </c>
      <c r="AL305" s="28">
        <f>IF($AD305="",(IFERROR(VLOOKUP($AH305,$A$2:$H$595,7,0),"")),(IFERROR(IFERROR(VLOOKUP($AH305,$A$2:$H$595,7,0),"")*$AD305,"")))</f>
        <v>2.6</v>
      </c>
    </row>
    <row r="306" spans="10:39" x14ac:dyDescent="0.3">
      <c r="J306" s="53"/>
      <c r="K306" s="113"/>
      <c r="L306" s="53"/>
      <c r="M306" s="62"/>
      <c r="N306" s="62"/>
      <c r="O306" s="245" t="str">
        <f>IF($J306="",(IFERROR(VLOOKUP($N306,$A$2:$H$595,4,0),"")),(IFERROR(IFERROR(VLOOKUP($N306,$A$2:$H$595,4,0),"")*$J306,"")))</f>
        <v/>
      </c>
      <c r="P306" s="237" t="str">
        <f>IF($J306="",(IFERROR(VLOOKUP($N306,$A$2:$H$595,5,0),"")),(IFERROR(IFERROR(VLOOKUP($N306,$A$2:$H$595,5,0),"")*$J306,"")))</f>
        <v/>
      </c>
      <c r="Q306" s="252" t="str">
        <f>IF($J306="",(IFERROR(VLOOKUP($N306,$A$2:$H$595,6,0),"")),(IFERROR(IFERROR(VLOOKUP($N306,$A$2:$H$595,6,0),"")*$J306,"")))</f>
        <v/>
      </c>
      <c r="R306" s="260" t="str">
        <f>IF($J306="",(IFERROR(VLOOKUP($N306,$A$2:$H$595,7,0),"")),(IFERROR(IFERROR(VLOOKUP($N306,$A$2:$H$595,7,0),"")*$J306,"")))</f>
        <v/>
      </c>
      <c r="S306" t="str">
        <f>IFERROR(VLOOKUP($X306,$A$2:$H$595,4,0),"")</f>
        <v/>
      </c>
      <c r="T306" s="53" t="str">
        <f t="shared" si="206"/>
        <v/>
      </c>
      <c r="U306" s="113"/>
      <c r="V306" s="53"/>
      <c r="W306" s="62"/>
      <c r="X306" s="62"/>
      <c r="Y306" s="29" t="str">
        <f>IF($T306="",(IFERROR(VLOOKUP($X306,$A$2:$H$595,4,0),"")),(IFERROR(IFERROR(VLOOKUP($X306,$A$2:$H$595,4,0),"")*$T306,"")))</f>
        <v/>
      </c>
      <c r="Z306" s="30" t="str">
        <f>IF($T306="",(IFERROR(VLOOKUP($X306,$A$2:$H$595,5,0),"")),(IFERROR(IFERROR(VLOOKUP($X306,$A$2:$H$595,5,0),"")*$T306,"")))</f>
        <v/>
      </c>
      <c r="AA306" s="152" t="str">
        <f>IF($T306="",(IFERROR(VLOOKUP($X306,$A$2:$H$595,6,0),"")),(IFERROR(IFERROR(VLOOKUP($X306,$A$2:$H$595,6,0),"")*$T306,"")))</f>
        <v/>
      </c>
      <c r="AB306" s="31" t="str">
        <f>IF($T306="",(IFERROR(VLOOKUP($X306,$A$2:$H$595,7,0),"")),(IFERROR(IFERROR(VLOOKUP($X306,$A$2:$H$595,7,0),"")*$T306,"")))</f>
        <v/>
      </c>
      <c r="AC306">
        <f>IFERROR(VLOOKUP($AH306,$A$2:$H$595,4,0),"")</f>
        <v>230</v>
      </c>
      <c r="AD306" s="53">
        <f t="shared" si="207"/>
        <v>0.1</v>
      </c>
      <c r="AE306" s="113">
        <f t="shared" si="182"/>
        <v>10</v>
      </c>
      <c r="AF306" s="53" t="s">
        <v>99</v>
      </c>
      <c r="AG306" s="62">
        <v>0.1</v>
      </c>
      <c r="AH306" s="62" t="s">
        <v>19</v>
      </c>
      <c r="AI306" s="29">
        <f>IF($AD306="",(IFERROR(VLOOKUP($AH306,$A$2:$H$595,4,0),"")),(IFERROR(IFERROR(VLOOKUP($AH306,$A$2:$H$595,4,0),"")*$AD306,"")))</f>
        <v>23</v>
      </c>
      <c r="AJ306" s="30">
        <f>IF($AD306="",(IFERROR(VLOOKUP($AH306,$A$2:$H$595,5,0),"")),(IFERROR(IFERROR(VLOOKUP($AH306,$A$2:$H$595,5,0),"")*$AD306,"")))</f>
        <v>0.70000000000000007</v>
      </c>
      <c r="AK306" s="152">
        <f>IF($AD306="",(IFERROR(VLOOKUP($AH306,$A$2:$H$595,6,0),"")),(IFERROR(IFERROR(VLOOKUP($AH306,$A$2:$H$595,6,0),"")*$AD306,"")))</f>
        <v>0.5</v>
      </c>
      <c r="AL306" s="31">
        <f>IF($AD306="",(IFERROR(VLOOKUP($AH306,$A$2:$H$595,7,0),"")),(IFERROR(IFERROR(VLOOKUP($AH306,$A$2:$H$595,7,0),"")*$AD306,"")))</f>
        <v>2</v>
      </c>
    </row>
    <row r="307" spans="10:39" x14ac:dyDescent="0.3">
      <c r="J307" s="53">
        <v>0.5</v>
      </c>
      <c r="K307" s="106">
        <v>0.5</v>
      </c>
      <c r="L307" s="53" t="s">
        <v>104</v>
      </c>
      <c r="M307" s="62"/>
      <c r="N307" s="62" t="s">
        <v>134</v>
      </c>
      <c r="O307" s="245">
        <f>IF($J307="",(IFERROR(VLOOKUP($N307,$A$2:$H$595,4,0),"")),(IFERROR(IFERROR(VLOOKUP($N307,$A$2:$H$595,4,0),"")*$J307,"")))</f>
        <v>60</v>
      </c>
      <c r="P307" s="237">
        <f>IF($J307="",(IFERROR(VLOOKUP($N307,$A$2:$H$595,5,0),"")),(IFERROR(IFERROR(VLOOKUP($N307,$A$2:$H$595,5,0),"")*$J307,"")))</f>
        <v>12</v>
      </c>
      <c r="Q307" s="252">
        <f>IF($J307="",(IFERROR(VLOOKUP($N307,$A$2:$H$595,6,0),"")),(IFERROR(IFERROR(VLOOKUP($N307,$A$2:$H$595,6,0),"")*$J307,"")))</f>
        <v>1.5</v>
      </c>
      <c r="R307" s="260">
        <f>IF($J307="",(IFERROR(VLOOKUP($N307,$A$2:$H$595,7,0),"")),(IFERROR(IFERROR(VLOOKUP($N307,$A$2:$H$595,7,0),"")*$J307,"")))</f>
        <v>0.5</v>
      </c>
      <c r="S307">
        <f>IFERROR(VLOOKUP($X307,$A$2:$H$595,4,0),"")</f>
        <v>39</v>
      </c>
      <c r="T307" s="53">
        <f t="shared" si="206"/>
        <v>1.5</v>
      </c>
      <c r="U307" s="106">
        <v>1.5</v>
      </c>
      <c r="V307" s="53" t="s">
        <v>103</v>
      </c>
      <c r="W307" s="62">
        <v>1.5</v>
      </c>
      <c r="X307" s="62" t="s">
        <v>8</v>
      </c>
      <c r="Y307" s="29">
        <f>IF($T307="",(IFERROR(VLOOKUP($X307,$A$2:$H$595,4,0),"")),(IFERROR(IFERROR(VLOOKUP($X307,$A$2:$H$595,4,0),"")*$T307,"")))</f>
        <v>58.5</v>
      </c>
      <c r="Z307" s="30">
        <f>IF($T307="",(IFERROR(VLOOKUP($X307,$A$2:$H$595,5,0),"")),(IFERROR(IFERROR(VLOOKUP($X307,$A$2:$H$595,5,0),"")*$T307,"")))</f>
        <v>1.2000000000000002</v>
      </c>
      <c r="AA307" s="152">
        <f>IF($T307="",(IFERROR(VLOOKUP($X307,$A$2:$H$595,6,0),"")),(IFERROR(IFERROR(VLOOKUP($X307,$A$2:$H$595,6,0),"")*$T307,"")))</f>
        <v>12</v>
      </c>
      <c r="AB307" s="31">
        <f>IF($T307="",(IFERROR(VLOOKUP($X307,$A$2:$H$595,7,0),"")),(IFERROR(IFERROR(VLOOKUP($X307,$A$2:$H$595,7,0),"")*$T307,"")))</f>
        <v>0.44999999999999996</v>
      </c>
      <c r="AC307">
        <f>IFERROR(VLOOKUP($AH307,$A$2:$H$595,4,0),"")</f>
        <v>354</v>
      </c>
      <c r="AD307" s="53">
        <f t="shared" si="207"/>
        <v>0.1</v>
      </c>
      <c r="AE307" s="106">
        <v>1</v>
      </c>
      <c r="AF307" s="53" t="s">
        <v>101</v>
      </c>
      <c r="AG307" s="62">
        <v>0.1</v>
      </c>
      <c r="AH307" s="62" t="s">
        <v>17</v>
      </c>
      <c r="AI307" s="29">
        <f>IF($AD307="",(IFERROR(VLOOKUP($AH307,$A$2:$H$595,4,0),"")),(IFERROR(IFERROR(VLOOKUP($AH307,$A$2:$H$595,4,0),"")*$AD307,"")))</f>
        <v>35.4</v>
      </c>
      <c r="AJ307" s="30">
        <f>IF($AD307="",(IFERROR(VLOOKUP($AH307,$A$2:$H$595,5,0),"")),(IFERROR(IFERROR(VLOOKUP($AH307,$A$2:$H$595,5,0),"")*$AD307,"")))</f>
        <v>1</v>
      </c>
      <c r="AK307" s="152">
        <f>IF($AD307="",(IFERROR(VLOOKUP($AH307,$A$2:$H$595,6,0),"")),(IFERROR(IFERROR(VLOOKUP($AH307,$A$2:$H$595,6,0),"")*$AD307,"")))</f>
        <v>6.3000000000000007</v>
      </c>
      <c r="AL307" s="31">
        <f>IF($AD307="",(IFERROR(VLOOKUP($AH307,$A$2:$H$595,7,0),"")),(IFERROR(IFERROR(VLOOKUP($AH307,$A$2:$H$595,7,0),"")*$AD307,"")))</f>
        <v>0.5</v>
      </c>
    </row>
    <row r="308" spans="10:39" x14ac:dyDescent="0.3">
      <c r="J308" s="53"/>
      <c r="K308" s="113"/>
      <c r="L308" s="53"/>
      <c r="M308" s="62"/>
      <c r="N308" s="62"/>
      <c r="O308" s="245"/>
      <c r="P308" s="237"/>
      <c r="Q308" s="252"/>
      <c r="R308" s="260"/>
      <c r="T308" s="53" t="str">
        <f t="shared" si="206"/>
        <v/>
      </c>
      <c r="U308" s="113"/>
      <c r="V308" s="53"/>
      <c r="W308" s="62"/>
      <c r="X308" s="62"/>
      <c r="Y308" s="29"/>
      <c r="Z308" s="30"/>
      <c r="AA308" s="152"/>
      <c r="AB308" s="31"/>
      <c r="AD308" s="53" t="str">
        <f t="shared" si="207"/>
        <v/>
      </c>
      <c r="AE308" s="113"/>
      <c r="AF308" s="53"/>
      <c r="AG308" s="62"/>
      <c r="AH308" s="62"/>
      <c r="AI308" s="29"/>
      <c r="AJ308" s="30"/>
      <c r="AK308" s="152"/>
      <c r="AL308" s="31"/>
    </row>
    <row r="309" spans="10:39" x14ac:dyDescent="0.3">
      <c r="J309" s="53"/>
      <c r="K309" s="113"/>
      <c r="L309" s="53"/>
      <c r="M309" s="62"/>
      <c r="N309" s="62"/>
      <c r="O309" s="245"/>
      <c r="P309" s="237"/>
      <c r="Q309" s="252"/>
      <c r="R309" s="260"/>
      <c r="T309" s="53" t="str">
        <f t="shared" si="206"/>
        <v/>
      </c>
      <c r="U309" s="113"/>
      <c r="V309" s="53"/>
      <c r="W309" s="62"/>
      <c r="X309" s="62"/>
      <c r="Y309" s="29"/>
      <c r="Z309" s="30"/>
      <c r="AA309" s="152"/>
      <c r="AB309" s="31"/>
      <c r="AD309" s="53" t="str">
        <f t="shared" si="207"/>
        <v/>
      </c>
      <c r="AE309" s="113"/>
      <c r="AF309" s="53"/>
      <c r="AG309" s="62"/>
      <c r="AH309" s="62"/>
      <c r="AI309" s="29"/>
      <c r="AJ309" s="30"/>
      <c r="AK309" s="152"/>
      <c r="AL309" s="31"/>
    </row>
    <row r="310" spans="10:39" x14ac:dyDescent="0.3">
      <c r="J310" s="53"/>
      <c r="K310" s="113"/>
      <c r="L310" s="53"/>
      <c r="M310" s="62" t="s">
        <v>107</v>
      </c>
      <c r="N310" s="62"/>
      <c r="O310" s="206">
        <f>SUM(O305:O309)</f>
        <v>190</v>
      </c>
      <c r="P310" s="215">
        <f t="shared" ref="P310" si="208">SUM(P305:P309)</f>
        <v>36</v>
      </c>
      <c r="Q310" s="225">
        <f t="shared" ref="Q310" si="209">SUM(Q305:Q309)</f>
        <v>9.5</v>
      </c>
      <c r="R310" s="231">
        <f t="shared" ref="R310" si="210">SUM(R305:R309)</f>
        <v>2.5</v>
      </c>
      <c r="S310" s="3">
        <v>150</v>
      </c>
      <c r="T310" s="53"/>
      <c r="U310" s="113"/>
      <c r="V310" s="53"/>
      <c r="W310" s="62" t="s">
        <v>107</v>
      </c>
      <c r="X310" s="62"/>
      <c r="Y310" s="32">
        <f>SUM(Y305:Y309)</f>
        <v>191.7</v>
      </c>
      <c r="Z310" s="45">
        <f t="shared" ref="Z310" si="211">SUM(Z305:Z309)</f>
        <v>30.72</v>
      </c>
      <c r="AA310" s="148">
        <f t="shared" ref="AA310" si="212">SUM(AA305:AA309)</f>
        <v>14.4</v>
      </c>
      <c r="AB310" s="46">
        <f t="shared" ref="AB310" si="213">SUM(AB305:AB309)</f>
        <v>1.0499999999999998</v>
      </c>
      <c r="AC310" s="3">
        <v>684</v>
      </c>
      <c r="AD310" s="53"/>
      <c r="AE310" s="113"/>
      <c r="AF310" s="53"/>
      <c r="AG310" s="62" t="s">
        <v>107</v>
      </c>
      <c r="AH310" s="62"/>
      <c r="AI310" s="32">
        <f>SUM(AI305:AI309)</f>
        <v>188.4</v>
      </c>
      <c r="AJ310" s="45">
        <f t="shared" ref="AJ310" si="214">SUM(AJ305:AJ309)</f>
        <v>26.4</v>
      </c>
      <c r="AK310" s="148">
        <f t="shared" ref="AK310" si="215">SUM(AK305:AK309)</f>
        <v>8.1000000000000014</v>
      </c>
      <c r="AL310" s="46">
        <f t="shared" ref="AL310" si="216">SUM(AL305:AL309)</f>
        <v>5.0999999999999996</v>
      </c>
      <c r="AM310" s="3"/>
    </row>
    <row r="311" spans="10:39" ht="15" thickBot="1" x14ac:dyDescent="0.35">
      <c r="J311" s="54"/>
      <c r="K311" s="114"/>
      <c r="L311" s="54"/>
      <c r="M311" s="68"/>
      <c r="N311" s="68"/>
      <c r="O311" s="246" t="str">
        <f>IF($J311="",(IFERROR(VLOOKUP($N311,$A$2:$H$595,4,0),"")),(IFERROR(IFERROR(VLOOKUP($N311,$A$2:$H$595,4,0),"")*$J311,"")))</f>
        <v/>
      </c>
      <c r="P311" s="238" t="str">
        <f>IF($J311="",(IFERROR(VLOOKUP($N311,$A$2:$H$595,5,0),"")),(IFERROR(IFERROR(VLOOKUP($N311,$A$2:$H$595,5,0),"")*$J311,"")))</f>
        <v/>
      </c>
      <c r="Q311" s="253" t="str">
        <f>IF($J311="",(IFERROR(VLOOKUP($N311,$A$2:$H$595,6,0),"")),(IFERROR(IFERROR(VLOOKUP($N311,$A$2:$H$595,6,0),"")*$J311,"")))</f>
        <v/>
      </c>
      <c r="R311" s="261" t="str">
        <f>IF($J311="",(IFERROR(VLOOKUP($N311,$A$2:$H$595,7,0),"")),(IFERROR(IFERROR(VLOOKUP($N311,$A$2:$H$595,7,0),"")*$J311,"")))</f>
        <v/>
      </c>
      <c r="S311" t="str">
        <f>IFERROR(VLOOKUP($X311,$A$2:$H$595,4,0),"")</f>
        <v/>
      </c>
      <c r="T311" s="54" t="str">
        <f t="shared" ref="T311:T317" si="217">IFERROR(IF(W311="",O311/S311,W311),"")</f>
        <v/>
      </c>
      <c r="U311" s="114"/>
      <c r="V311" s="54"/>
      <c r="W311" s="68"/>
      <c r="X311" s="68"/>
      <c r="Y311" s="36" t="str">
        <f>IF($T311="",(IFERROR(VLOOKUP($X311,$A$2:$H$595,4,0),"")),(IFERROR(IFERROR(VLOOKUP($X311,$A$2:$H$595,4,0),"")*$T311,"")))</f>
        <v/>
      </c>
      <c r="Z311" s="34" t="str">
        <f>IF($T311="",(IFERROR(VLOOKUP($X311,$A$2:$H$595,5,0),"")),(IFERROR(IFERROR(VLOOKUP($X311,$A$2:$H$595,5,0),"")*$T311,"")))</f>
        <v/>
      </c>
      <c r="AA311" s="149" t="str">
        <f>IF($T311="",(IFERROR(VLOOKUP($X311,$A$2:$H$595,6,0),"")),(IFERROR(IFERROR(VLOOKUP($X311,$A$2:$H$595,6,0),"")*$T311,"")))</f>
        <v/>
      </c>
      <c r="AB311" s="35" t="str">
        <f>IF($T311="",(IFERROR(VLOOKUP($X311,$A$2:$H$595,7,0),"")),(IFERROR(IFERROR(VLOOKUP($X311,$A$2:$H$595,7,0),"")*$T311,"")))</f>
        <v/>
      </c>
      <c r="AC311" t="str">
        <f>IFERROR(VLOOKUP($AH311,$A$2:$H$595,4,0),"")</f>
        <v/>
      </c>
      <c r="AD311" s="54" t="str">
        <f t="shared" ref="AD311:AD317" si="218">IFERROR(IF(AG311="",Y311/AC311,AG311),"")</f>
        <v/>
      </c>
      <c r="AE311" s="114"/>
      <c r="AF311" s="54"/>
      <c r="AG311" s="68"/>
      <c r="AH311" s="68"/>
      <c r="AI311" s="36" t="str">
        <f>IF($AD311="",(IFERROR(VLOOKUP($AH311,$A$2:$H$595,4,0),"")),(IFERROR(IFERROR(VLOOKUP($AH311,$A$2:$H$595,4,0),"")*$AD311,"")))</f>
        <v/>
      </c>
      <c r="AJ311" s="34" t="str">
        <f>IF($AD311="",(IFERROR(VLOOKUP($AH311,$A$2:$H$595,5,0),"")),(IFERROR(IFERROR(VLOOKUP($AH311,$A$2:$H$595,5,0),"")*$AD311,"")))</f>
        <v/>
      </c>
      <c r="AK311" s="149" t="str">
        <f>IF($AD311="",(IFERROR(VLOOKUP($AH311,$A$2:$H$595,6,0),"")),(IFERROR(IFERROR(VLOOKUP($AH311,$A$2:$H$595,6,0),"")*$AD311,"")))</f>
        <v/>
      </c>
      <c r="AL311" s="35" t="str">
        <f>IF($AD311="",(IFERROR(VLOOKUP($AH311,$A$2:$H$595,7,0),"")),(IFERROR(IFERROR(VLOOKUP($AH311,$A$2:$H$595,7,0),"")*$AD311,"")))</f>
        <v/>
      </c>
    </row>
    <row r="312" spans="10:39" ht="15.6" thickTop="1" thickBot="1" x14ac:dyDescent="0.35">
      <c r="J312" s="51"/>
      <c r="K312" s="111"/>
      <c r="L312" s="51"/>
      <c r="M312" s="65"/>
      <c r="N312" s="65"/>
      <c r="O312" s="247" t="str">
        <f>IF($J312="",(IFERROR(VLOOKUP($N312,$A$2:$H$595,4,0),"")),(IFERROR(IFERROR(VLOOKUP($N312,$A$2:$H$595,4,0),"")*$J312,"")))</f>
        <v/>
      </c>
      <c r="P312" s="239" t="str">
        <f>IF($J312="",(IFERROR(VLOOKUP($N312,$A$2:$H$595,5,0),"")),(IFERROR(IFERROR(VLOOKUP($N312,$A$2:$H$595,5,0),"")*$J312,"")))</f>
        <v/>
      </c>
      <c r="Q312" s="254" t="str">
        <f>IF($J312="",(IFERROR(VLOOKUP($N312,$A$2:$H$595,6,0),"")),(IFERROR(IFERROR(VLOOKUP($N312,$A$2:$H$595,6,0),"")*$J312,"")))</f>
        <v/>
      </c>
      <c r="R312" s="157" t="str">
        <f>IF($J312="",(IFERROR(VLOOKUP($N312,$A$2:$H$595,7,0),"")),(IFERROR(IFERROR(VLOOKUP($N312,$A$2:$H$595,7,0),"")*$J312,"")))</f>
        <v/>
      </c>
      <c r="S312" t="str">
        <f>IFERROR(VLOOKUP($X312,$A$2:$H$595,4,0),"")</f>
        <v/>
      </c>
      <c r="T312" s="51" t="str">
        <f t="shared" si="217"/>
        <v/>
      </c>
      <c r="U312" s="111"/>
      <c r="V312" s="51"/>
      <c r="W312" s="65"/>
      <c r="X312" s="65"/>
      <c r="Y312" s="11" t="str">
        <f>IF($T312="",(IFERROR(VLOOKUP($X312,$A$2:$H$595,4,0),"")),(IFERROR(IFERROR(VLOOKUP($X312,$A$2:$H$595,4,0),"")*$T312,"")))</f>
        <v/>
      </c>
      <c r="Z312" s="12" t="str">
        <f>IF($T312="",(IFERROR(VLOOKUP($X312,$A$2:$H$595,5,0),"")),(IFERROR(IFERROR(VLOOKUP($X312,$A$2:$H$595,5,0),"")*$T312,"")))</f>
        <v/>
      </c>
      <c r="AA312" s="150" t="str">
        <f>IF($T312="",(IFERROR(VLOOKUP($X312,$A$2:$H$595,6,0),"")),(IFERROR(IFERROR(VLOOKUP($X312,$A$2:$H$595,6,0),"")*$T312,"")))</f>
        <v/>
      </c>
      <c r="AB312" s="13" t="str">
        <f>IF($T312="",(IFERROR(VLOOKUP($X312,$A$2:$H$595,7,0),"")),(IFERROR(IFERROR(VLOOKUP($X312,$A$2:$H$595,7,0),"")*$T312,"")))</f>
        <v/>
      </c>
      <c r="AC312" t="str">
        <f>IFERROR(VLOOKUP($AH312,$A$2:$H$595,4,0),"")</f>
        <v/>
      </c>
      <c r="AD312" s="51" t="str">
        <f t="shared" si="218"/>
        <v/>
      </c>
      <c r="AE312" s="111"/>
      <c r="AF312" s="51"/>
      <c r="AG312" s="65"/>
      <c r="AH312" s="65"/>
      <c r="AI312" s="11" t="str">
        <f>IF($AD312="",(IFERROR(VLOOKUP($AH312,$A$2:$H$595,4,0),"")),(IFERROR(IFERROR(VLOOKUP($AH312,$A$2:$H$595,4,0),"")*$AD312,"")))</f>
        <v/>
      </c>
      <c r="AJ312" s="12" t="str">
        <f>IF($AD312="",(IFERROR(VLOOKUP($AH312,$A$2:$H$595,5,0),"")),(IFERROR(IFERROR(VLOOKUP($AH312,$A$2:$H$595,5,0),"")*$AD312,"")))</f>
        <v/>
      </c>
      <c r="AK312" s="150" t="str">
        <f>IF($AD312="",(IFERROR(VLOOKUP($AH312,$A$2:$H$595,6,0),"")),(IFERROR(IFERROR(VLOOKUP($AH312,$A$2:$H$595,6,0),"")*$AD312,"")))</f>
        <v/>
      </c>
      <c r="AL312" s="13" t="str">
        <f>IF($AD312="",(IFERROR(VLOOKUP($AH312,$A$2:$H$595,7,0),"")),(IFERROR(IFERROR(VLOOKUP($AH312,$A$2:$H$595,7,0),"")*$AD312,"")))</f>
        <v/>
      </c>
      <c r="AM312" s="3"/>
    </row>
    <row r="313" spans="10:39" ht="15" thickTop="1" x14ac:dyDescent="0.3">
      <c r="J313" s="86">
        <v>0.9</v>
      </c>
      <c r="K313" s="139">
        <f t="shared" si="180"/>
        <v>90</v>
      </c>
      <c r="L313" s="86" t="s">
        <v>99</v>
      </c>
      <c r="M313" s="87"/>
      <c r="N313" s="87" t="s">
        <v>23</v>
      </c>
      <c r="O313" s="244">
        <f>IF($J313="",(IFERROR(VLOOKUP($N313,$A$2:$H$595,4,0),"")),(IFERROR(IFERROR(VLOOKUP($N313,$A$2:$H$595,4,0),"")*$J313,"")))</f>
        <v>99</v>
      </c>
      <c r="P313" s="236">
        <f>IF($J313="",(IFERROR(VLOOKUP($N313,$A$2:$H$595,5,0),"")),(IFERROR(IFERROR(VLOOKUP($N313,$A$2:$H$595,5,0),"")*$J313,"")))</f>
        <v>20.7</v>
      </c>
      <c r="Q313" s="251">
        <f>IF($J313="",(IFERROR(VLOOKUP($N313,$A$2:$H$595,6,0),"")),(IFERROR(IFERROR(VLOOKUP($N313,$A$2:$H$595,6,0),"")*$J313,"")))</f>
        <v>0</v>
      </c>
      <c r="R313" s="259">
        <f>IF($J313="",(IFERROR(VLOOKUP($N313,$A$2:$H$595,7,0),"")),(IFERROR(IFERROR(VLOOKUP($N313,$A$2:$H$595,7,0),"")*$J313,"")))</f>
        <v>1.8</v>
      </c>
      <c r="S313">
        <f>IFERROR(VLOOKUP($X313,$A$2:$H$595,4,0),"")</f>
        <v>110</v>
      </c>
      <c r="T313" s="86">
        <f t="shared" si="217"/>
        <v>0.9</v>
      </c>
      <c r="U313" s="139">
        <f t="shared" si="181"/>
        <v>90</v>
      </c>
      <c r="V313" s="86" t="s">
        <v>99</v>
      </c>
      <c r="W313" s="87"/>
      <c r="X313" s="87" t="s">
        <v>51</v>
      </c>
      <c r="Y313" s="26">
        <f>IF($T313="",(IFERROR(VLOOKUP($X313,$A$2:$H$595,4,0),"")),(IFERROR(IFERROR(VLOOKUP($X313,$A$2:$H$595,4,0),"")*$T313,"")))</f>
        <v>99</v>
      </c>
      <c r="Z313" s="27">
        <f>IF($T313="",(IFERROR(VLOOKUP($X313,$A$2:$H$595,5,0),"")),(IFERROR(IFERROR(VLOOKUP($X313,$A$2:$H$595,5,0),"")*$T313,"")))</f>
        <v>18.900000000000002</v>
      </c>
      <c r="AA313" s="151">
        <f>IF($T313="",(IFERROR(VLOOKUP($X313,$A$2:$H$595,6,0),"")),(IFERROR(IFERROR(VLOOKUP($X313,$A$2:$H$595,6,0),"")*$T313,"")))</f>
        <v>0</v>
      </c>
      <c r="AB313" s="28">
        <f>IF($T313="",(IFERROR(VLOOKUP($X313,$A$2:$H$595,7,0),"")),(IFERROR(IFERROR(VLOOKUP($X313,$A$2:$H$595,7,0),"")*$T313,"")))</f>
        <v>2.0699999999999998</v>
      </c>
      <c r="AC313">
        <f>IFERROR(VLOOKUP($AH313,$A$2:$H$595,4,0),"")</f>
        <v>156</v>
      </c>
      <c r="AD313" s="86">
        <f t="shared" si="218"/>
        <v>0.8</v>
      </c>
      <c r="AE313" s="139">
        <f t="shared" si="182"/>
        <v>80</v>
      </c>
      <c r="AF313" s="86" t="s">
        <v>99</v>
      </c>
      <c r="AG313" s="87">
        <v>0.8</v>
      </c>
      <c r="AH313" s="87" t="s">
        <v>86</v>
      </c>
      <c r="AI313" s="26">
        <f>IF($AD313="",(IFERROR(VLOOKUP($AH313,$A$2:$H$595,4,0),"")),(IFERROR(IFERROR(VLOOKUP($AH313,$A$2:$H$595,4,0),"")*$AD313,"")))</f>
        <v>124.80000000000001</v>
      </c>
      <c r="AJ313" s="27">
        <f>IF($AD313="",(IFERROR(VLOOKUP($AH313,$A$2:$H$595,5,0),"")),(IFERROR(IFERROR(VLOOKUP($AH313,$A$2:$H$595,5,0),"")*$AD313,"")))</f>
        <v>16</v>
      </c>
      <c r="AK313" s="151">
        <f>IF($AD313="",(IFERROR(VLOOKUP($AH313,$A$2:$H$595,6,0),"")),(IFERROR(IFERROR(VLOOKUP($AH313,$A$2:$H$595,6,0),"")*$AD313,"")))</f>
        <v>0</v>
      </c>
      <c r="AL313" s="28">
        <f>IF($AD313="",(IFERROR(VLOOKUP($AH313,$A$2:$H$595,7,0),"")),(IFERROR(IFERROR(VLOOKUP($AH313,$A$2:$H$595,7,0),"")*$AD313,"")))</f>
        <v>6.4</v>
      </c>
    </row>
    <row r="314" spans="10:39" x14ac:dyDescent="0.3">
      <c r="J314" s="88">
        <v>1</v>
      </c>
      <c r="K314" s="140">
        <f t="shared" si="180"/>
        <v>100</v>
      </c>
      <c r="L314" s="88" t="s">
        <v>99</v>
      </c>
      <c r="M314" s="89"/>
      <c r="N314" s="89" t="s">
        <v>42</v>
      </c>
      <c r="O314" s="245">
        <f>IF($J314="",(IFERROR(VLOOKUP($N314,$A$2:$H$595,4,0),"")),(IFERROR(IFERROR(VLOOKUP($N314,$A$2:$H$595,4,0),"")*$J314,"")))</f>
        <v>130</v>
      </c>
      <c r="P314" s="237">
        <f>IF($J314="",(IFERROR(VLOOKUP($N314,$A$2:$H$595,5,0),"")),(IFERROR(IFERROR(VLOOKUP($N314,$A$2:$H$595,5,0),"")*$J314,"")))</f>
        <v>2.4</v>
      </c>
      <c r="Q314" s="252">
        <f>IF($J314="",(IFERROR(VLOOKUP($N314,$A$2:$H$595,6,0),"")),(IFERROR(IFERROR(VLOOKUP($N314,$A$2:$H$595,6,0),"")*$J314,"")))</f>
        <v>28.6</v>
      </c>
      <c r="R314" s="260">
        <f>IF($J314="",(IFERROR(VLOOKUP($N314,$A$2:$H$595,7,0),"")),(IFERROR(IFERROR(VLOOKUP($N314,$A$2:$H$595,7,0),"")*$J314,"")))</f>
        <v>0.2</v>
      </c>
      <c r="S314">
        <f>IFERROR(VLOOKUP($X314,$A$2:$H$595,4,0),"")</f>
        <v>88</v>
      </c>
      <c r="T314" s="88">
        <f t="shared" si="217"/>
        <v>1.5</v>
      </c>
      <c r="U314" s="140">
        <f t="shared" si="181"/>
        <v>150</v>
      </c>
      <c r="V314" s="88" t="s">
        <v>99</v>
      </c>
      <c r="W314" s="89">
        <v>1.5</v>
      </c>
      <c r="X314" s="89" t="s">
        <v>54</v>
      </c>
      <c r="Y314" s="29">
        <f>IF($T314="",(IFERROR(VLOOKUP($X314,$A$2:$H$595,4,0),"")),(IFERROR(IFERROR(VLOOKUP($X314,$A$2:$H$595,4,0),"")*$T314,"")))</f>
        <v>132</v>
      </c>
      <c r="Z314" s="30">
        <f>IF($T314="",(IFERROR(VLOOKUP($X314,$A$2:$H$595,5,0),"")),(IFERROR(IFERROR(VLOOKUP($X314,$A$2:$H$595,5,0),"")*$T314,"")))</f>
        <v>1.5</v>
      </c>
      <c r="AA314" s="152">
        <f>IF($T314="",(IFERROR(VLOOKUP($X314,$A$2:$H$595,6,0),"")),(IFERROR(IFERROR(VLOOKUP($X314,$A$2:$H$595,6,0),"")*$T314,"")))</f>
        <v>31.5</v>
      </c>
      <c r="AB314" s="31">
        <f>IF($T314="",(IFERROR(VLOOKUP($X314,$A$2:$H$595,7,0),"")),(IFERROR(IFERROR(VLOOKUP($X314,$A$2:$H$595,7,0),"")*$T314,"")))</f>
        <v>0</v>
      </c>
      <c r="AC314">
        <f>IFERROR(VLOOKUP($AH314,$A$2:$H$595,4,0),"")</f>
        <v>139</v>
      </c>
      <c r="AD314" s="88">
        <f t="shared" si="218"/>
        <v>0.7</v>
      </c>
      <c r="AE314" s="140">
        <f t="shared" si="182"/>
        <v>70</v>
      </c>
      <c r="AF314" s="88" t="s">
        <v>99</v>
      </c>
      <c r="AG314" s="89">
        <v>0.7</v>
      </c>
      <c r="AH314" s="89" t="s">
        <v>87</v>
      </c>
      <c r="AI314" s="29">
        <f>IF($AD314="",(IFERROR(VLOOKUP($AH314,$A$2:$H$595,4,0),"")),(IFERROR(IFERROR(VLOOKUP($AH314,$A$2:$H$595,4,0),"")*$AD314,"")))</f>
        <v>97.3</v>
      </c>
      <c r="AJ314" s="30">
        <f>IF($AD314="",(IFERROR(VLOOKUP($AH314,$A$2:$H$595,5,0),"")),(IFERROR(IFERROR(VLOOKUP($AH314,$A$2:$H$595,5,0),"")*$AD314,"")))</f>
        <v>3.01</v>
      </c>
      <c r="AK314" s="152">
        <f>IF($AD314="",(IFERROR(VLOOKUP($AH314,$A$2:$H$595,6,0),"")),(IFERROR(IFERROR(VLOOKUP($AH314,$A$2:$H$595,6,0),"")*$AD314,"")))</f>
        <v>19.389999999999997</v>
      </c>
      <c r="AL314" s="31">
        <f>IF($AD314="",(IFERROR(VLOOKUP($AH314,$A$2:$H$595,7,0),"")),(IFERROR(IFERROR(VLOOKUP($AH314,$A$2:$H$595,7,0),"")*$AD314,"")))</f>
        <v>0.35</v>
      </c>
    </row>
    <row r="315" spans="10:39" x14ac:dyDescent="0.3">
      <c r="J315" s="88">
        <v>0.05</v>
      </c>
      <c r="K315" s="140">
        <f t="shared" si="180"/>
        <v>5</v>
      </c>
      <c r="L315" s="88" t="s">
        <v>99</v>
      </c>
      <c r="M315" s="89"/>
      <c r="N315" s="89" t="s">
        <v>15</v>
      </c>
      <c r="O315" s="245">
        <f>IF($J315="",(IFERROR(VLOOKUP($N315,$A$2:$H$595,4,0),"")),(IFERROR(IFERROR(VLOOKUP($N315,$A$2:$H$595,4,0),"")*$J315,"")))</f>
        <v>35.85</v>
      </c>
      <c r="P315" s="237">
        <f>IF($J315="",(IFERROR(VLOOKUP($N315,$A$2:$H$595,5,0),"")),(IFERROR(IFERROR(VLOOKUP($N315,$A$2:$H$595,5,0),"")*$J315,"")))</f>
        <v>0.05</v>
      </c>
      <c r="Q315" s="252">
        <f>IF($J315="",(IFERROR(VLOOKUP($N315,$A$2:$H$595,6,0),"")),(IFERROR(IFERROR(VLOOKUP($N315,$A$2:$H$595,6,0),"")*$J315,"")))</f>
        <v>0</v>
      </c>
      <c r="R315" s="260">
        <f>IF($J315="",(IFERROR(VLOOKUP($N315,$A$2:$H$595,7,0),"")),(IFERROR(IFERROR(VLOOKUP($N315,$A$2:$H$595,7,0),"")*$J315,"")))</f>
        <v>4.05</v>
      </c>
      <c r="S315">
        <f>IFERROR(VLOOKUP($X315,$A$2:$H$595,4,0),"")</f>
        <v>900</v>
      </c>
      <c r="T315" s="88">
        <f t="shared" si="217"/>
        <v>3.9833333333333332E-2</v>
      </c>
      <c r="U315" s="140">
        <f t="shared" si="181"/>
        <v>3.9833333333333334</v>
      </c>
      <c r="V315" s="88" t="s">
        <v>99</v>
      </c>
      <c r="W315" s="89"/>
      <c r="X315" s="89" t="s">
        <v>21</v>
      </c>
      <c r="Y315" s="29">
        <f>IF($T315="",(IFERROR(VLOOKUP($X315,$A$2:$H$595,4,0),"")),(IFERROR(IFERROR(VLOOKUP($X315,$A$2:$H$595,4,0),"")*$T315,"")))</f>
        <v>35.85</v>
      </c>
      <c r="Z315" s="30">
        <f>IF($T315="",(IFERROR(VLOOKUP($X315,$A$2:$H$595,5,0),"")),(IFERROR(IFERROR(VLOOKUP($X315,$A$2:$H$595,5,0),"")*$T315,"")))</f>
        <v>0</v>
      </c>
      <c r="AA315" s="152">
        <f>IF($T315="",(IFERROR(VLOOKUP($X315,$A$2:$H$595,6,0),"")),(IFERROR(IFERROR(VLOOKUP($X315,$A$2:$H$595,6,0),"")*$T315,"")))</f>
        <v>0</v>
      </c>
      <c r="AB315" s="31">
        <f>IF($T315="",(IFERROR(VLOOKUP($X315,$A$2:$H$595,7,0),"")),(IFERROR(IFERROR(VLOOKUP($X315,$A$2:$H$595,7,0),"")*$T315,"")))</f>
        <v>3.9434999999999998</v>
      </c>
      <c r="AC315">
        <f>IFERROR(VLOOKUP($AH315,$A$2:$H$595,4,0),"")</f>
        <v>717</v>
      </c>
      <c r="AD315" s="88">
        <f t="shared" si="218"/>
        <v>0.05</v>
      </c>
      <c r="AE315" s="140">
        <f t="shared" si="182"/>
        <v>5</v>
      </c>
      <c r="AF315" s="88" t="s">
        <v>99</v>
      </c>
      <c r="AG315" s="89"/>
      <c r="AH315" s="89" t="s">
        <v>15</v>
      </c>
      <c r="AI315" s="29">
        <f>IF($AD315="",(IFERROR(VLOOKUP($AH315,$A$2:$H$595,4,0),"")),(IFERROR(IFERROR(VLOOKUP($AH315,$A$2:$H$595,4,0),"")*$AD315,"")))</f>
        <v>35.85</v>
      </c>
      <c r="AJ315" s="30">
        <f>IF($AD315="",(IFERROR(VLOOKUP($AH315,$A$2:$H$595,5,0),"")),(IFERROR(IFERROR(VLOOKUP($AH315,$A$2:$H$595,5,0),"")*$AD315,"")))</f>
        <v>0.05</v>
      </c>
      <c r="AK315" s="152">
        <f>IF($AD315="",(IFERROR(VLOOKUP($AH315,$A$2:$H$595,6,0),"")),(IFERROR(IFERROR(VLOOKUP($AH315,$A$2:$H$595,6,0),"")*$AD315,"")))</f>
        <v>0</v>
      </c>
      <c r="AL315" s="31">
        <f>IF($AD315="",(IFERROR(VLOOKUP($AH315,$A$2:$H$595,7,0),"")),(IFERROR(IFERROR(VLOOKUP($AH315,$A$2:$H$595,7,0),"")*$AD315,"")))</f>
        <v>4.05</v>
      </c>
    </row>
    <row r="316" spans="10:39" x14ac:dyDescent="0.3">
      <c r="J316" s="88"/>
      <c r="K316" s="140"/>
      <c r="L316" s="88"/>
      <c r="M316" s="89"/>
      <c r="N316" s="89"/>
      <c r="O316" s="245"/>
      <c r="P316" s="237"/>
      <c r="Q316" s="252"/>
      <c r="R316" s="260"/>
      <c r="T316" s="88" t="str">
        <f t="shared" si="217"/>
        <v/>
      </c>
      <c r="U316" s="140"/>
      <c r="V316" s="88"/>
      <c r="W316" s="89"/>
      <c r="X316" s="89"/>
      <c r="Y316" s="29"/>
      <c r="Z316" s="30"/>
      <c r="AA316" s="152"/>
      <c r="AB316" s="31"/>
      <c r="AD316" s="88" t="str">
        <f t="shared" si="218"/>
        <v/>
      </c>
      <c r="AE316" s="140"/>
      <c r="AF316" s="88"/>
      <c r="AG316" s="89"/>
      <c r="AH316" s="89"/>
      <c r="AI316" s="29"/>
      <c r="AJ316" s="30"/>
      <c r="AK316" s="152"/>
      <c r="AL316" s="31"/>
    </row>
    <row r="317" spans="10:39" x14ac:dyDescent="0.3">
      <c r="J317" s="88"/>
      <c r="K317" s="140"/>
      <c r="L317" s="88"/>
      <c r="M317" s="89"/>
      <c r="N317" s="89"/>
      <c r="O317" s="245"/>
      <c r="P317" s="237"/>
      <c r="Q317" s="252"/>
      <c r="R317" s="260"/>
      <c r="T317" s="88" t="str">
        <f t="shared" si="217"/>
        <v/>
      </c>
      <c r="U317" s="140"/>
      <c r="V317" s="88"/>
      <c r="W317" s="89"/>
      <c r="X317" s="89"/>
      <c r="Y317" s="29"/>
      <c r="Z317" s="30"/>
      <c r="AA317" s="152"/>
      <c r="AB317" s="31"/>
      <c r="AD317" s="88" t="str">
        <f t="shared" si="218"/>
        <v/>
      </c>
      <c r="AE317" s="140"/>
      <c r="AF317" s="88"/>
      <c r="AG317" s="89"/>
      <c r="AH317" s="89"/>
      <c r="AI317" s="29"/>
      <c r="AJ317" s="30"/>
      <c r="AK317" s="152"/>
      <c r="AL317" s="31"/>
    </row>
    <row r="318" spans="10:39" x14ac:dyDescent="0.3">
      <c r="J318" s="88"/>
      <c r="K318" s="140"/>
      <c r="L318" s="88"/>
      <c r="M318" s="89" t="s">
        <v>107</v>
      </c>
      <c r="N318" s="89"/>
      <c r="O318" s="206">
        <f>SUM(O313:O317)</f>
        <v>264.85000000000002</v>
      </c>
      <c r="P318" s="215">
        <f t="shared" ref="P318" si="219">SUM(P313:P317)</f>
        <v>23.15</v>
      </c>
      <c r="Q318" s="225">
        <f t="shared" ref="Q318" si="220">SUM(Q313:Q317)</f>
        <v>28.6</v>
      </c>
      <c r="R318" s="231">
        <f t="shared" ref="R318" si="221">SUM(R313:R317)</f>
        <v>6.05</v>
      </c>
      <c r="S318" s="3">
        <v>1098</v>
      </c>
      <c r="T318" s="88"/>
      <c r="U318" s="140"/>
      <c r="V318" s="88"/>
      <c r="W318" s="89" t="s">
        <v>107</v>
      </c>
      <c r="X318" s="89"/>
      <c r="Y318" s="32">
        <f>SUM(Y313:Y317)</f>
        <v>266.85000000000002</v>
      </c>
      <c r="Z318" s="45">
        <f t="shared" ref="Z318" si="222">SUM(Z313:Z317)</f>
        <v>20.400000000000002</v>
      </c>
      <c r="AA318" s="148">
        <f t="shared" ref="AA318" si="223">SUM(AA313:AA317)</f>
        <v>31.5</v>
      </c>
      <c r="AB318" s="46">
        <f t="shared" ref="AB318" si="224">SUM(AB313:AB317)</f>
        <v>6.0134999999999996</v>
      </c>
      <c r="AC318" s="3">
        <v>961</v>
      </c>
      <c r="AD318" s="88"/>
      <c r="AE318" s="140"/>
      <c r="AF318" s="88"/>
      <c r="AG318" s="89" t="s">
        <v>107</v>
      </c>
      <c r="AH318" s="89"/>
      <c r="AI318" s="32">
        <f>SUM(AI313:AI317)</f>
        <v>257.95000000000005</v>
      </c>
      <c r="AJ318" s="45">
        <f t="shared" ref="AJ318" si="225">SUM(AJ313:AJ317)</f>
        <v>19.059999999999999</v>
      </c>
      <c r="AK318" s="148">
        <f t="shared" ref="AK318" si="226">SUM(AK313:AK317)</f>
        <v>19.389999999999997</v>
      </c>
      <c r="AL318" s="46">
        <f t="shared" ref="AL318" si="227">SUM(AL313:AL317)</f>
        <v>10.8</v>
      </c>
    </row>
    <row r="319" spans="10:39" ht="15" thickBot="1" x14ac:dyDescent="0.35">
      <c r="J319" s="90"/>
      <c r="K319" s="142"/>
      <c r="L319" s="90"/>
      <c r="M319" s="91"/>
      <c r="N319" s="91"/>
      <c r="O319" s="246"/>
      <c r="P319" s="238"/>
      <c r="Q319" s="253"/>
      <c r="R319" s="261"/>
      <c r="S319" s="3"/>
      <c r="T319" s="90" t="str">
        <f t="shared" ref="T319:T324" si="228">IFERROR(IF(W319="",O319/S319,W319),"")</f>
        <v/>
      </c>
      <c r="U319" s="142"/>
      <c r="V319" s="90"/>
      <c r="W319" s="91"/>
      <c r="X319" s="91"/>
      <c r="Y319" s="36"/>
      <c r="Z319" s="34"/>
      <c r="AA319" s="149"/>
      <c r="AB319" s="35"/>
      <c r="AC319" s="3"/>
      <c r="AD319" s="90" t="str">
        <f t="shared" ref="AD319:AD324" si="229">IFERROR(IF(AG319="",Y319/AC319,AG319),"")</f>
        <v/>
      </c>
      <c r="AE319" s="142"/>
      <c r="AF319" s="90"/>
      <c r="AG319" s="91"/>
      <c r="AH319" s="91"/>
      <c r="AI319" s="36"/>
      <c r="AJ319" s="34"/>
      <c r="AK319" s="149"/>
      <c r="AL319" s="35"/>
    </row>
    <row r="320" spans="10:39" ht="15" thickTop="1" x14ac:dyDescent="0.3">
      <c r="J320" s="92">
        <v>0.2</v>
      </c>
      <c r="K320" s="129">
        <f t="shared" si="180"/>
        <v>20</v>
      </c>
      <c r="L320" s="92" t="s">
        <v>99</v>
      </c>
      <c r="M320" s="93"/>
      <c r="N320" s="93" t="s">
        <v>10</v>
      </c>
      <c r="O320" s="244">
        <f>IF($J320="",(IFERROR(VLOOKUP($N320,$A$2:$H$595,4,0),"")),(IFERROR(IFERROR(VLOOKUP($N320,$A$2:$H$595,4,0),"")*$J320,"")))</f>
        <v>72</v>
      </c>
      <c r="P320" s="236">
        <f>IF($J320="",(IFERROR(VLOOKUP($N320,$A$2:$H$595,5,0),"")),(IFERROR(IFERROR(VLOOKUP($N320,$A$2:$H$595,5,0),"")*$J320,"")))</f>
        <v>2.6</v>
      </c>
      <c r="Q320" s="251">
        <f>IF($J320="",(IFERROR(VLOOKUP($N320,$A$2:$H$595,6,0),"")),(IFERROR(IFERROR(VLOOKUP($N320,$A$2:$H$595,6,0),"")*$J320,"")))</f>
        <v>13.600000000000001</v>
      </c>
      <c r="R320" s="259">
        <f>IF($J320="",(IFERROR(VLOOKUP($N320,$A$2:$H$595,7,0),"")),(IFERROR(IFERROR(VLOOKUP($N320,$A$2:$H$595,7,0),"")*$J320,"")))</f>
        <v>1.4000000000000001</v>
      </c>
      <c r="S320">
        <f>IFERROR(VLOOKUP($X320,$A$2:$H$595,4,0),"")</f>
        <v>383</v>
      </c>
      <c r="T320" s="92">
        <f t="shared" si="228"/>
        <v>0.15</v>
      </c>
      <c r="U320" s="129">
        <f t="shared" si="181"/>
        <v>15</v>
      </c>
      <c r="V320" s="92" t="s">
        <v>99</v>
      </c>
      <c r="W320" s="93">
        <v>0.15</v>
      </c>
      <c r="X320" s="93" t="s">
        <v>40</v>
      </c>
      <c r="Y320" s="26">
        <f>IF($T320="",(IFERROR(VLOOKUP($X320,$A$2:$H$595,4,0),"")),(IFERROR(IFERROR(VLOOKUP($X320,$A$2:$H$595,4,0),"")*$T320,"")))</f>
        <v>57.449999999999996</v>
      </c>
      <c r="Z320" s="27">
        <f>IF($T320="",(IFERROR(VLOOKUP($X320,$A$2:$H$595,5,0),"")),(IFERROR(IFERROR(VLOOKUP($X320,$A$2:$H$595,5,0),"")*$T320,"")))</f>
        <v>0.97499999999999998</v>
      </c>
      <c r="AA320" s="151">
        <f>IF($T320="",(IFERROR(VLOOKUP($X320,$A$2:$H$595,6,0),"")),(IFERROR(IFERROR(VLOOKUP($X320,$A$2:$H$595,6,0),"")*$T320,"")))</f>
        <v>12.975</v>
      </c>
      <c r="AB320" s="28">
        <f>IF($T320="",(IFERROR(VLOOKUP($X320,$A$2:$H$595,7,0),"")),(IFERROR(IFERROR(VLOOKUP($X320,$A$2:$H$595,7,0),"")*$T320,"")))</f>
        <v>0.15</v>
      </c>
      <c r="AC320">
        <f>IFERROR(VLOOKUP($AH320,$A$2:$H$595,4,0),"")</f>
        <v>202</v>
      </c>
      <c r="AD320" s="92">
        <f t="shared" si="229"/>
        <v>0.35</v>
      </c>
      <c r="AE320" s="129">
        <f t="shared" si="182"/>
        <v>35</v>
      </c>
      <c r="AF320" s="92" t="s">
        <v>99</v>
      </c>
      <c r="AG320" s="93">
        <v>0.35</v>
      </c>
      <c r="AH320" s="93" t="s">
        <v>145</v>
      </c>
      <c r="AI320" s="26">
        <f>IF($AD320="",(IFERROR(VLOOKUP($AH320,$A$2:$H$595,4,0),"")),(IFERROR(IFERROR(VLOOKUP($AH320,$A$2:$H$595,4,0),"")*$AD320,"")))</f>
        <v>70.699999999999989</v>
      </c>
      <c r="AJ320" s="27">
        <f>IF($AD320="",(IFERROR(VLOOKUP($AH320,$A$2:$H$595,5,0),"")),(IFERROR(IFERROR(VLOOKUP($AH320,$A$2:$H$595,5,0),"")*$AD320,"")))</f>
        <v>3.8499999999999996</v>
      </c>
      <c r="AK320" s="151">
        <f>IF($AD320="",(IFERROR(VLOOKUP($AH320,$A$2:$H$595,6,0),"")),(IFERROR(IFERROR(VLOOKUP($AH320,$A$2:$H$595,6,0),"")*$AD320,"")))</f>
        <v>11.549999999999999</v>
      </c>
      <c r="AL320" s="28">
        <f>IF($AD320="",(IFERROR(VLOOKUP($AH320,$A$2:$H$595,7,0),"")),(IFERROR(IFERROR(VLOOKUP($AH320,$A$2:$H$595,7,0),"")*$AD320,"")))</f>
        <v>0.17499999999999999</v>
      </c>
    </row>
    <row r="321" spans="10:39" x14ac:dyDescent="0.3">
      <c r="J321" s="94">
        <v>0.1</v>
      </c>
      <c r="K321" s="130">
        <f t="shared" si="180"/>
        <v>10</v>
      </c>
      <c r="L321" s="94" t="s">
        <v>99</v>
      </c>
      <c r="M321" s="95"/>
      <c r="N321" s="95" t="s">
        <v>14</v>
      </c>
      <c r="O321" s="245">
        <f>IF($J321="",(IFERROR(VLOOKUP($N321,$A$2:$H$595,4,0),"")),(IFERROR(IFERROR(VLOOKUP($N321,$A$2:$H$595,4,0),"")*$J321,"")))</f>
        <v>60</v>
      </c>
      <c r="P321" s="237">
        <f>IF($J321="",(IFERROR(VLOOKUP($N321,$A$2:$H$595,5,0),"")),(IFERROR(IFERROR(VLOOKUP($N321,$A$2:$H$595,5,0),"")*$J321,"")))</f>
        <v>2.4000000000000004</v>
      </c>
      <c r="Q321" s="252">
        <f>IF($J321="",(IFERROR(VLOOKUP($N321,$A$2:$H$595,6,0),"")),(IFERROR(IFERROR(VLOOKUP($N321,$A$2:$H$595,6,0),"")*$J321,"")))</f>
        <v>1.2000000000000002</v>
      </c>
      <c r="R321" s="260">
        <f>IF($J321="",(IFERROR(VLOOKUP($N321,$A$2:$H$595,7,0),"")),(IFERROR(IFERROR(VLOOKUP($N321,$A$2:$H$595,7,0),"")*$J321,"")))</f>
        <v>4.8000000000000007</v>
      </c>
      <c r="S321">
        <f>IFERROR(VLOOKUP($X321,$A$2:$H$595,4,0),"")</f>
        <v>654</v>
      </c>
      <c r="T321" s="94">
        <f t="shared" si="228"/>
        <v>0.1</v>
      </c>
      <c r="U321" s="130">
        <f t="shared" si="181"/>
        <v>10</v>
      </c>
      <c r="V321" s="94" t="s">
        <v>99</v>
      </c>
      <c r="W321" s="95">
        <v>0.1</v>
      </c>
      <c r="X321" s="95" t="s">
        <v>27</v>
      </c>
      <c r="Y321" s="29">
        <f>IF($T321="",(IFERROR(VLOOKUP($X321,$A$2:$H$595,4,0),"")),(IFERROR(IFERROR(VLOOKUP($X321,$A$2:$H$595,4,0),"")*$T321,"")))</f>
        <v>65.400000000000006</v>
      </c>
      <c r="Z321" s="30">
        <f>IF($T321="",(IFERROR(VLOOKUP($X321,$A$2:$H$595,5,0),"")),(IFERROR(IFERROR(VLOOKUP($X321,$A$2:$H$595,5,0),"")*$T321,"")))</f>
        <v>1.5</v>
      </c>
      <c r="AA321" s="152">
        <f>IF($T321="",(IFERROR(VLOOKUP($X321,$A$2:$H$595,6,0),"")),(IFERROR(IFERROR(VLOOKUP($X321,$A$2:$H$595,6,0),"")*$T321,"")))</f>
        <v>1.4000000000000001</v>
      </c>
      <c r="AB321" s="31">
        <f>IF($T321="",(IFERROR(VLOOKUP($X321,$A$2:$H$595,7,0),"")),(IFERROR(IFERROR(VLOOKUP($X321,$A$2:$H$595,7,0),"")*$T321,"")))</f>
        <v>6.5</v>
      </c>
      <c r="AC321">
        <f>IFERROR(VLOOKUP($AH321,$A$2:$H$595,4,0),"")</f>
        <v>160</v>
      </c>
      <c r="AD321" s="94">
        <f t="shared" si="229"/>
        <v>0.2</v>
      </c>
      <c r="AE321" s="130">
        <f t="shared" si="182"/>
        <v>20</v>
      </c>
      <c r="AF321" s="94" t="s">
        <v>99</v>
      </c>
      <c r="AG321" s="95">
        <v>0.2</v>
      </c>
      <c r="AH321" s="95" t="s">
        <v>80</v>
      </c>
      <c r="AI321" s="29">
        <f>IF($AD321="",(IFERROR(VLOOKUP($AH321,$A$2:$H$595,4,0),"")),(IFERROR(IFERROR(VLOOKUP($AH321,$A$2:$H$595,4,0),"")*$AD321,"")))</f>
        <v>32</v>
      </c>
      <c r="AJ321" s="30">
        <f>IF($AD321="",(IFERROR(VLOOKUP($AH321,$A$2:$H$595,5,0),"")),(IFERROR(IFERROR(VLOOKUP($AH321,$A$2:$H$595,5,0),"")*$AD321,"")))</f>
        <v>0.4</v>
      </c>
      <c r="AK321" s="152">
        <f>IF($AD321="",(IFERROR(VLOOKUP($AH321,$A$2:$H$595,6,0),"")),(IFERROR(IFERROR(VLOOKUP($AH321,$A$2:$H$595,6,0),"")*$AD321,"")))</f>
        <v>1.706</v>
      </c>
      <c r="AL321" s="31">
        <f>IF($AD321="",(IFERROR(VLOOKUP($AH321,$A$2:$H$595,7,0),"")),(IFERROR(IFERROR(VLOOKUP($AH321,$A$2:$H$595,7,0),"")*$AD321,"")))</f>
        <v>2.9320000000000004</v>
      </c>
    </row>
    <row r="322" spans="10:39" x14ac:dyDescent="0.3">
      <c r="J322" s="94">
        <v>0.5</v>
      </c>
      <c r="K322" s="130">
        <f t="shared" si="180"/>
        <v>50</v>
      </c>
      <c r="L322" s="94" t="s">
        <v>99</v>
      </c>
      <c r="M322" s="95"/>
      <c r="N322" s="95" t="s">
        <v>25</v>
      </c>
      <c r="O322" s="245">
        <f>IF($J322="",(IFERROR(VLOOKUP($N322,$A$2:$H$595,4,0),"")),(IFERROR(IFERROR(VLOOKUP($N322,$A$2:$H$595,4,0),"")*$J322,"")))</f>
        <v>30</v>
      </c>
      <c r="P322" s="237">
        <f>IF($J322="",(IFERROR(VLOOKUP($N322,$A$2:$H$595,5,0),"")),(IFERROR(IFERROR(VLOOKUP($N322,$A$2:$H$595,5,0),"")*$J322,"")))</f>
        <v>0.5</v>
      </c>
      <c r="Q322" s="252">
        <f>IF($J322="",(IFERROR(VLOOKUP($N322,$A$2:$H$595,6,0),"")),(IFERROR(IFERROR(VLOOKUP($N322,$A$2:$H$595,6,0),"")*$J322,"")))</f>
        <v>7</v>
      </c>
      <c r="R322" s="260">
        <f>IF($J322="",(IFERROR(VLOOKUP($N322,$A$2:$H$595,7,0),"")),(IFERROR(IFERROR(VLOOKUP($N322,$A$2:$H$595,7,0),"")*$J322,"")))</f>
        <v>0</v>
      </c>
      <c r="S322">
        <f>IFERROR(VLOOKUP($X322,$A$2:$H$595,4,0),"")</f>
        <v>45</v>
      </c>
      <c r="T322" s="94">
        <f t="shared" si="228"/>
        <v>0.7</v>
      </c>
      <c r="U322" s="130">
        <f t="shared" si="181"/>
        <v>70</v>
      </c>
      <c r="V322" s="94" t="s">
        <v>99</v>
      </c>
      <c r="W322" s="95">
        <v>0.7</v>
      </c>
      <c r="X322" s="95" t="s">
        <v>26</v>
      </c>
      <c r="Y322" s="29">
        <f>IF($T322="",(IFERROR(VLOOKUP($X322,$A$2:$H$595,4,0),"")),(IFERROR(IFERROR(VLOOKUP($X322,$A$2:$H$595,4,0),"")*$T322,"")))</f>
        <v>31.499999999999996</v>
      </c>
      <c r="Z322" s="30">
        <f>IF($T322="",(IFERROR(VLOOKUP($X322,$A$2:$H$595,5,0),"")),(IFERROR(IFERROR(VLOOKUP($X322,$A$2:$H$595,5,0),"")*$T322,"")))</f>
        <v>0.7</v>
      </c>
      <c r="AA322" s="152">
        <f>IF($T322="",(IFERROR(VLOOKUP($X322,$A$2:$H$595,6,0),"")),(IFERROR(IFERROR(VLOOKUP($X322,$A$2:$H$595,6,0),"")*$T322,"")))</f>
        <v>3.5</v>
      </c>
      <c r="AB322" s="31">
        <f>IF($T322="",(IFERROR(VLOOKUP($X322,$A$2:$H$595,7,0),"")),(IFERROR(IFERROR(VLOOKUP($X322,$A$2:$H$595,7,0),"")*$T322,"")))</f>
        <v>0</v>
      </c>
      <c r="AC322">
        <f>IFERROR(VLOOKUP($AH322,$A$2:$H$595,4,0),"")</f>
        <v>717</v>
      </c>
      <c r="AD322" s="94">
        <f t="shared" si="229"/>
        <v>0.05</v>
      </c>
      <c r="AE322" s="130">
        <f t="shared" si="182"/>
        <v>5</v>
      </c>
      <c r="AF322" s="94" t="s">
        <v>99</v>
      </c>
      <c r="AG322" s="95">
        <v>0.05</v>
      </c>
      <c r="AH322" s="95" t="s">
        <v>15</v>
      </c>
      <c r="AI322" s="29">
        <f>IF($AD322="",(IFERROR(VLOOKUP($AH322,$A$2:$H$595,4,0),"")),(IFERROR(IFERROR(VLOOKUP($AH322,$A$2:$H$595,4,0),"")*$AD322,"")))</f>
        <v>35.85</v>
      </c>
      <c r="AJ322" s="30">
        <f>IF($AD322="",(IFERROR(VLOOKUP($AH322,$A$2:$H$595,5,0),"")),(IFERROR(IFERROR(VLOOKUP($AH322,$A$2:$H$595,5,0),"")*$AD322,"")))</f>
        <v>0.05</v>
      </c>
      <c r="AK322" s="152">
        <f>IF($AD322="",(IFERROR(VLOOKUP($AH322,$A$2:$H$595,6,0),"")),(IFERROR(IFERROR(VLOOKUP($AH322,$A$2:$H$595,6,0),"")*$AD322,"")))</f>
        <v>0</v>
      </c>
      <c r="AL322" s="31">
        <f>IF($AD322="",(IFERROR(VLOOKUP($AH322,$A$2:$H$595,7,0),"")),(IFERROR(IFERROR(VLOOKUP($AH322,$A$2:$H$595,7,0),"")*$AD322,"")))</f>
        <v>4.05</v>
      </c>
      <c r="AM322" s="3"/>
    </row>
    <row r="323" spans="10:39" x14ac:dyDescent="0.3">
      <c r="J323" s="94"/>
      <c r="K323" s="130"/>
      <c r="L323" s="94"/>
      <c r="M323" s="95"/>
      <c r="N323" s="95"/>
      <c r="O323" s="245" t="str">
        <f>IF($J323="",(IFERROR(VLOOKUP($N323,$A$2:$H$595,4,0),"")),(IFERROR(IFERROR(VLOOKUP($N323,$A$2:$H$595,4,0),"")*$J323,"")))</f>
        <v/>
      </c>
      <c r="P323" s="237" t="str">
        <f>IF($J323="",(IFERROR(VLOOKUP($N323,$A$2:$H$595,5,0),"")),(IFERROR(IFERROR(VLOOKUP($N323,$A$2:$H$595,5,0),"")*$J323,"")))</f>
        <v/>
      </c>
      <c r="Q323" s="252" t="str">
        <f>IF($J323="",(IFERROR(VLOOKUP($N323,$A$2:$H$595,6,0),"")),(IFERROR(IFERROR(VLOOKUP($N323,$A$2:$H$595,6,0),"")*$J323,"")))</f>
        <v/>
      </c>
      <c r="R323" s="260" t="str">
        <f>IF($J323="",(IFERROR(VLOOKUP($N323,$A$2:$H$595,7,0),"")),(IFERROR(IFERROR(VLOOKUP($N323,$A$2:$H$595,7,0),"")*$J323,"")))</f>
        <v/>
      </c>
      <c r="S323">
        <f>IFERROR(VLOOKUP($X323,$A$2:$H$595,4,0),"")</f>
        <v>486</v>
      </c>
      <c r="T323" s="94">
        <f t="shared" si="228"/>
        <v>0.1</v>
      </c>
      <c r="U323" s="130">
        <f t="shared" si="181"/>
        <v>10</v>
      </c>
      <c r="V323" s="94" t="s">
        <v>99</v>
      </c>
      <c r="W323" s="95">
        <v>0.1</v>
      </c>
      <c r="X323" s="95" t="s">
        <v>20</v>
      </c>
      <c r="Y323" s="29">
        <f>IF($T323="",(IFERROR(VLOOKUP($X323,$A$2:$H$595,4,0),"")),(IFERROR(IFERROR(VLOOKUP($X323,$A$2:$H$595,4,0),"")*$T323,"")))</f>
        <v>48.6</v>
      </c>
      <c r="Z323" s="30">
        <f>IF($T323="",(IFERROR(VLOOKUP($X323,$A$2:$H$595,5,0),"")),(IFERROR(IFERROR(VLOOKUP($X323,$A$2:$H$595,5,0),"")*$T323,"")))</f>
        <v>2</v>
      </c>
      <c r="AA323" s="152">
        <f>IF($T323="",(IFERROR(VLOOKUP($X323,$A$2:$H$595,6,0),"")),(IFERROR(IFERROR(VLOOKUP($X323,$A$2:$H$595,6,0),"")*$T323,"")))</f>
        <v>3.3000000000000003</v>
      </c>
      <c r="AB323" s="31">
        <f>IF($T323="",(IFERROR(VLOOKUP($X323,$A$2:$H$595,7,0),"")),(IFERROR(IFERROR(VLOOKUP($X323,$A$2:$H$595,7,0),"")*$T323,"")))</f>
        <v>3.1</v>
      </c>
      <c r="AC323">
        <f>IFERROR(VLOOKUP($AH323,$A$2:$H$595,4,0),"")</f>
        <v>100</v>
      </c>
      <c r="AD323" s="94">
        <f t="shared" si="229"/>
        <v>0.5</v>
      </c>
      <c r="AE323" s="130">
        <f t="shared" si="182"/>
        <v>50</v>
      </c>
      <c r="AF323" s="94" t="s">
        <v>99</v>
      </c>
      <c r="AG323" s="95">
        <v>0.5</v>
      </c>
      <c r="AH323" s="95" t="s">
        <v>34</v>
      </c>
      <c r="AI323" s="29">
        <f>IF($AD323="",(IFERROR(VLOOKUP($AH323,$A$2:$H$595,4,0),"")),(IFERROR(IFERROR(VLOOKUP($AH323,$A$2:$H$595,4,0),"")*$AD323,"")))</f>
        <v>50</v>
      </c>
      <c r="AJ323" s="30">
        <f>IF($AD323="",(IFERROR(VLOOKUP($AH323,$A$2:$H$595,5,0),"")),(IFERROR(IFERROR(VLOOKUP($AH323,$A$2:$H$595,5,0),"")*$AD323,"")))</f>
        <v>10.5</v>
      </c>
      <c r="AK323" s="152">
        <f>IF($AD323="",(IFERROR(VLOOKUP($AH323,$A$2:$H$595,6,0),"")),(IFERROR(IFERROR(VLOOKUP($AH323,$A$2:$H$595,6,0),"")*$AD323,"")))</f>
        <v>0.5</v>
      </c>
      <c r="AL323" s="31">
        <f>IF($AD323="",(IFERROR(VLOOKUP($AH323,$A$2:$H$595,7,0),"")),(IFERROR(IFERROR(VLOOKUP($AH323,$A$2:$H$595,7,0),"")*$AD323,"")))</f>
        <v>1</v>
      </c>
    </row>
    <row r="324" spans="10:39" x14ac:dyDescent="0.3">
      <c r="J324" s="94"/>
      <c r="K324" s="130"/>
      <c r="L324" s="94"/>
      <c r="M324" s="95"/>
      <c r="N324" s="95"/>
      <c r="O324" s="245"/>
      <c r="P324" s="237"/>
      <c r="Q324" s="252"/>
      <c r="R324" s="260"/>
      <c r="S324" t="str">
        <f>IFERROR(VLOOKUP($X324,$A$2:$H$595,4,0),"")</f>
        <v/>
      </c>
      <c r="T324" s="94" t="str">
        <f t="shared" si="228"/>
        <v/>
      </c>
      <c r="U324" s="130"/>
      <c r="V324" s="94"/>
      <c r="W324" s="95"/>
      <c r="X324" s="95"/>
      <c r="Y324" s="29" t="str">
        <f>IF($T324="",(IFERROR(VLOOKUP($X324,$A$2:$H$595,4,0),"")),(IFERROR(IFERROR(VLOOKUP($X324,$A$2:$H$595,4,0),"")*$T324,"")))</f>
        <v/>
      </c>
      <c r="Z324" s="30" t="str">
        <f>IF($T324="",(IFERROR(VLOOKUP($X324,$A$2:$H$595,5,0),"")),(IFERROR(IFERROR(VLOOKUP($X324,$A$2:$H$595,5,0),"")*$T324,"")))</f>
        <v/>
      </c>
      <c r="AA324" s="152" t="str">
        <f>IF($T324="",(IFERROR(VLOOKUP($X324,$A$2:$H$595,6,0),"")),(IFERROR(IFERROR(VLOOKUP($X324,$A$2:$H$595,6,0),"")*$T324,"")))</f>
        <v/>
      </c>
      <c r="AB324" s="31" t="str">
        <f>IF($T324="",(IFERROR(VLOOKUP($X324,$A$2:$H$595,7,0),"")),(IFERROR(IFERROR(VLOOKUP($X324,$A$2:$H$595,7,0),"")*$T324,"")))</f>
        <v/>
      </c>
      <c r="AC324" t="str">
        <f>IFERROR(VLOOKUP($AH324,$A$2:$H$595,4,0),"")</f>
        <v/>
      </c>
      <c r="AD324" s="94" t="str">
        <f t="shared" si="229"/>
        <v/>
      </c>
      <c r="AE324" s="130"/>
      <c r="AF324" s="94"/>
      <c r="AG324" s="95"/>
      <c r="AH324" s="95"/>
      <c r="AI324" s="29" t="str">
        <f>IF($AD324="",(IFERROR(VLOOKUP($AH324,$A$2:$H$595,4,0),"")),(IFERROR(IFERROR(VLOOKUP($AH324,$A$2:$H$595,4,0),"")*$AD324,"")))</f>
        <v/>
      </c>
      <c r="AJ324" s="30" t="str">
        <f>IF($AD324="",(IFERROR(VLOOKUP($AH324,$A$2:$H$595,5,0),"")),(IFERROR(IFERROR(VLOOKUP($AH324,$A$2:$H$595,5,0),"")*$AD324,"")))</f>
        <v/>
      </c>
      <c r="AK324" s="152" t="str">
        <f>IF($AD324="",(IFERROR(VLOOKUP($AH324,$A$2:$H$595,6,0),"")),(IFERROR(IFERROR(VLOOKUP($AH324,$A$2:$H$595,6,0),"")*$AD324,"")))</f>
        <v/>
      </c>
      <c r="AL324" s="31" t="str">
        <f>IF($AD324="",(IFERROR(VLOOKUP($AH324,$A$2:$H$595,7,0),"")),(IFERROR(IFERROR(VLOOKUP($AH324,$A$2:$H$595,7,0),"")*$AD324,"")))</f>
        <v/>
      </c>
    </row>
    <row r="325" spans="10:39" x14ac:dyDescent="0.3">
      <c r="J325" s="94"/>
      <c r="K325" s="130"/>
      <c r="L325" s="94"/>
      <c r="M325" s="95" t="s">
        <v>107</v>
      </c>
      <c r="N325" s="95"/>
      <c r="O325" s="206">
        <f>SUM(O320:O324)</f>
        <v>162</v>
      </c>
      <c r="P325" s="215">
        <f t="shared" ref="P325" si="230">SUM(P320:P324)</f>
        <v>5.5</v>
      </c>
      <c r="Q325" s="225">
        <f t="shared" ref="Q325" si="231">SUM(Q320:Q324)</f>
        <v>21.8</v>
      </c>
      <c r="R325" s="231">
        <f t="shared" ref="R325" si="232">SUM(R320:R324)</f>
        <v>6.2000000000000011</v>
      </c>
      <c r="S325" s="3">
        <v>1615</v>
      </c>
      <c r="T325" s="94"/>
      <c r="U325" s="130"/>
      <c r="V325" s="94"/>
      <c r="W325" s="95" t="s">
        <v>107</v>
      </c>
      <c r="X325" s="95"/>
      <c r="Y325" s="32">
        <f>SUM(Y320:Y324)</f>
        <v>202.95</v>
      </c>
      <c r="Z325" s="45">
        <f t="shared" ref="Z325" si="233">SUM(Z320:Z324)</f>
        <v>5.1749999999999998</v>
      </c>
      <c r="AA325" s="148">
        <f t="shared" ref="AA325" si="234">SUM(AA320:AA324)</f>
        <v>21.175000000000001</v>
      </c>
      <c r="AB325" s="46">
        <f t="shared" ref="AB325" si="235">SUM(AB320:AB324)</f>
        <v>9.75</v>
      </c>
      <c r="AC325" s="3">
        <v>1259</v>
      </c>
      <c r="AD325" s="94"/>
      <c r="AE325" s="130"/>
      <c r="AF325" s="94"/>
      <c r="AG325" s="95" t="s">
        <v>107</v>
      </c>
      <c r="AH325" s="95"/>
      <c r="AI325" s="32">
        <f>SUM(AI320:AI324)</f>
        <v>188.54999999999998</v>
      </c>
      <c r="AJ325" s="45">
        <f t="shared" ref="AJ325" si="236">SUM(AJ320:AJ324)</f>
        <v>14.8</v>
      </c>
      <c r="AK325" s="148">
        <f t="shared" ref="AK325" si="237">SUM(AK320:AK324)</f>
        <v>13.755999999999998</v>
      </c>
      <c r="AL325" s="46">
        <f t="shared" ref="AL325" si="238">SUM(AL320:AL324)</f>
        <v>8.157</v>
      </c>
    </row>
    <row r="326" spans="10:39" ht="15" thickBot="1" x14ac:dyDescent="0.35">
      <c r="J326" s="96"/>
      <c r="K326" s="131"/>
      <c r="L326" s="96"/>
      <c r="M326" s="97"/>
      <c r="N326" s="97"/>
      <c r="O326" s="246"/>
      <c r="P326" s="238"/>
      <c r="Q326" s="253"/>
      <c r="R326" s="261"/>
      <c r="S326" s="3"/>
      <c r="T326" s="96" t="str">
        <f t="shared" ref="T326:T333" si="239">IFERROR(IF(W326="",O326/S326,W326),"")</f>
        <v/>
      </c>
      <c r="U326" s="131"/>
      <c r="V326" s="96"/>
      <c r="W326" s="97"/>
      <c r="X326" s="97"/>
      <c r="Y326" s="36"/>
      <c r="Z326" s="34"/>
      <c r="AA326" s="149"/>
      <c r="AB326" s="35"/>
      <c r="AC326" s="3"/>
      <c r="AD326" s="96" t="str">
        <f t="shared" ref="AD326:AD333" si="240">IFERROR(IF(AG326="",Y326/AC326,AG326),"")</f>
        <v/>
      </c>
      <c r="AE326" s="131"/>
      <c r="AF326" s="96"/>
      <c r="AG326" s="97"/>
      <c r="AH326" s="97"/>
      <c r="AI326" s="36"/>
      <c r="AJ326" s="34"/>
      <c r="AK326" s="149"/>
      <c r="AL326" s="35"/>
    </row>
    <row r="327" spans="10:39" ht="15" thickTop="1" x14ac:dyDescent="0.3">
      <c r="J327" s="59"/>
      <c r="K327" s="123"/>
      <c r="L327" s="59"/>
      <c r="M327" s="71"/>
      <c r="N327" s="71"/>
      <c r="O327" s="267"/>
      <c r="P327" s="241"/>
      <c r="Q327" s="256"/>
      <c r="R327" s="263"/>
      <c r="S327" s="3"/>
      <c r="T327" s="59"/>
      <c r="U327" s="123"/>
      <c r="V327" s="59"/>
      <c r="W327" s="71"/>
      <c r="X327" s="71"/>
      <c r="Y327" s="39"/>
      <c r="Z327" s="40"/>
      <c r="AA327" s="202"/>
      <c r="AB327" s="41"/>
      <c r="AC327" s="3"/>
      <c r="AD327" s="59"/>
      <c r="AE327" s="123"/>
      <c r="AF327" s="59"/>
      <c r="AG327" s="71"/>
      <c r="AH327" s="71"/>
      <c r="AI327" s="39"/>
      <c r="AJ327" s="40"/>
      <c r="AK327" s="202"/>
      <c r="AL327" s="41"/>
    </row>
    <row r="328" spans="10:39" ht="15" thickBot="1" x14ac:dyDescent="0.35">
      <c r="J328" s="59"/>
      <c r="K328" s="123"/>
      <c r="L328" s="59"/>
      <c r="M328" s="71"/>
      <c r="N328" s="71"/>
      <c r="O328" s="267"/>
      <c r="P328" s="241"/>
      <c r="Q328" s="256"/>
      <c r="R328" s="263"/>
      <c r="S328" s="3"/>
      <c r="T328" s="59"/>
      <c r="U328" s="123"/>
      <c r="V328" s="59"/>
      <c r="W328" s="71"/>
      <c r="X328" s="71"/>
      <c r="Y328" s="39"/>
      <c r="Z328" s="40"/>
      <c r="AA328" s="202"/>
      <c r="AB328" s="41"/>
      <c r="AC328" s="3"/>
      <c r="AD328" s="59"/>
      <c r="AE328" s="123"/>
      <c r="AF328" s="59"/>
      <c r="AG328" s="71"/>
      <c r="AH328" s="71"/>
      <c r="AI328" s="39"/>
      <c r="AJ328" s="40"/>
      <c r="AK328" s="202"/>
      <c r="AL328" s="41"/>
    </row>
    <row r="329" spans="10:39" ht="15" thickTop="1" x14ac:dyDescent="0.3">
      <c r="J329" s="78">
        <v>0.8</v>
      </c>
      <c r="K329" s="118">
        <f t="shared" si="180"/>
        <v>80</v>
      </c>
      <c r="L329" s="78" t="s">
        <v>99</v>
      </c>
      <c r="M329" s="79"/>
      <c r="N329" s="79" t="s">
        <v>48</v>
      </c>
      <c r="O329" s="244">
        <f>IF($J329="",(IFERROR(VLOOKUP($N329,$A$2:$H$595,4,0),"")),(IFERROR(IFERROR(VLOOKUP($N329,$A$2:$H$595,4,0),"")*$J329,"")))</f>
        <v>172</v>
      </c>
      <c r="P329" s="236">
        <f>IF($J329="",(IFERROR(VLOOKUP($N329,$A$2:$H$595,5,0),"")),(IFERROR(IFERROR(VLOOKUP($N329,$A$2:$H$595,5,0),"")*$J329,"")))</f>
        <v>15.200000000000001</v>
      </c>
      <c r="Q329" s="251">
        <f>IF($J329="",(IFERROR(VLOOKUP($N329,$A$2:$H$595,6,0),"")),(IFERROR(IFERROR(VLOOKUP($N329,$A$2:$H$595,6,0),"")*$J329,"")))</f>
        <v>0</v>
      </c>
      <c r="R329" s="259">
        <f>IF($J329="",(IFERROR(VLOOKUP($N329,$A$2:$H$595,7,0),"")),(IFERROR(IFERROR(VLOOKUP($N329,$A$2:$H$595,7,0),"")*$J329,"")))</f>
        <v>12</v>
      </c>
      <c r="S329">
        <f>IFERROR(VLOOKUP($X329,$A$2:$H$595,4,0),"")</f>
        <v>217</v>
      </c>
      <c r="T329" s="78">
        <f t="shared" si="239"/>
        <v>0.8</v>
      </c>
      <c r="U329" s="118">
        <f t="shared" si="181"/>
        <v>80</v>
      </c>
      <c r="V329" s="78" t="s">
        <v>99</v>
      </c>
      <c r="W329" s="79">
        <v>0.8</v>
      </c>
      <c r="X329" s="79" t="s">
        <v>31</v>
      </c>
      <c r="Y329" s="26">
        <f>IF($T329="",(IFERROR(VLOOKUP($X329,$A$2:$H$595,4,0),"")),(IFERROR(IFERROR(VLOOKUP($X329,$A$2:$H$595,4,0),"")*$T329,"")))</f>
        <v>173.60000000000002</v>
      </c>
      <c r="Z329" s="27">
        <f>IF($T329="",(IFERROR(VLOOKUP($X329,$A$2:$H$595,5,0),"")),(IFERROR(IFERROR(VLOOKUP($X329,$A$2:$H$595,5,0),"")*$T329,"")))</f>
        <v>16</v>
      </c>
      <c r="AA329" s="151">
        <f>IF($T329="",(IFERROR(VLOOKUP($X329,$A$2:$H$595,6,0),"")),(IFERROR(IFERROR(VLOOKUP($X329,$A$2:$H$595,6,0),"")*$T329,"")))</f>
        <v>0</v>
      </c>
      <c r="AB329" s="28">
        <f>IF($T329="",(IFERROR(VLOOKUP($X329,$A$2:$H$595,7,0),"")),(IFERROR(IFERROR(VLOOKUP($X329,$A$2:$H$595,7,0),"")*$T329,"")))</f>
        <v>11.200000000000001</v>
      </c>
      <c r="AC329">
        <f>IFERROR(VLOOKUP($AH329,$A$2:$H$595,4,0),"")</f>
        <v>170</v>
      </c>
      <c r="AD329" s="78">
        <f t="shared" si="240"/>
        <v>0.8</v>
      </c>
      <c r="AE329" s="118">
        <f t="shared" si="182"/>
        <v>80</v>
      </c>
      <c r="AF329" s="78" t="s">
        <v>99</v>
      </c>
      <c r="AG329" s="79">
        <v>0.8</v>
      </c>
      <c r="AH329" s="79" t="s">
        <v>45</v>
      </c>
      <c r="AI329" s="26">
        <f>IF($AD329="",(IFERROR(VLOOKUP($AH329,$A$2:$H$595,4,0),"")),(IFERROR(IFERROR(VLOOKUP($AH329,$A$2:$H$595,4,0),"")*$AD329,"")))</f>
        <v>136</v>
      </c>
      <c r="AJ329" s="27">
        <f>IF($AD329="",(IFERROR(VLOOKUP($AH329,$A$2:$H$595,5,0),"")),(IFERROR(IFERROR(VLOOKUP($AH329,$A$2:$H$595,5,0),"")*$AD329,"")))</f>
        <v>15.200000000000001</v>
      </c>
      <c r="AK329" s="151">
        <f>IF($AD329="",(IFERROR(VLOOKUP($AH329,$A$2:$H$595,6,0),"")),(IFERROR(IFERROR(VLOOKUP($AH329,$A$2:$H$595,6,0),"")*$AD329,"")))</f>
        <v>0</v>
      </c>
      <c r="AL329" s="28">
        <f>IF($AD329="",(IFERROR(VLOOKUP($AH329,$A$2:$H$595,7,0),"")),(IFERROR(IFERROR(VLOOKUP($AH329,$A$2:$H$595,7,0),"")*$AD329,"")))</f>
        <v>8</v>
      </c>
    </row>
    <row r="330" spans="10:39" x14ac:dyDescent="0.3">
      <c r="J330" s="80">
        <v>1</v>
      </c>
      <c r="K330" s="119">
        <f t="shared" si="180"/>
        <v>100</v>
      </c>
      <c r="L330" s="80" t="s">
        <v>99</v>
      </c>
      <c r="M330" s="81"/>
      <c r="N330" s="81" t="s">
        <v>54</v>
      </c>
      <c r="O330" s="245">
        <f>IF($J330="",(IFERROR(VLOOKUP($N330,$A$2:$H$595,4,0),"")),(IFERROR(IFERROR(VLOOKUP($N330,$A$2:$H$595,4,0),"")*$J330,"")))</f>
        <v>88</v>
      </c>
      <c r="P330" s="237">
        <f>IF($J330="",(IFERROR(VLOOKUP($N330,$A$2:$H$595,5,0),"")),(IFERROR(IFERROR(VLOOKUP($N330,$A$2:$H$595,5,0),"")*$J330,"")))</f>
        <v>1</v>
      </c>
      <c r="Q330" s="252">
        <f>IF($J330="",(IFERROR(VLOOKUP($N330,$A$2:$H$595,6,0),"")),(IFERROR(IFERROR(VLOOKUP($N330,$A$2:$H$595,6,0),"")*$J330,"")))</f>
        <v>21</v>
      </c>
      <c r="R330" s="260">
        <f>IF($J330="",(IFERROR(VLOOKUP($N330,$A$2:$H$595,7,0),"")),(IFERROR(IFERROR(VLOOKUP($N330,$A$2:$H$595,7,0),"")*$J330,"")))</f>
        <v>0</v>
      </c>
      <c r="S330">
        <f>IFERROR(VLOOKUP($X330,$A$2:$H$595,4,0),"")</f>
        <v>130</v>
      </c>
      <c r="T330" s="80">
        <f t="shared" si="239"/>
        <v>0.7</v>
      </c>
      <c r="U330" s="119">
        <f t="shared" si="181"/>
        <v>70</v>
      </c>
      <c r="V330" s="80" t="s">
        <v>99</v>
      </c>
      <c r="W330" s="81">
        <v>0.7</v>
      </c>
      <c r="X330" s="81" t="s">
        <v>42</v>
      </c>
      <c r="Y330" s="29">
        <f>IF($T330="",(IFERROR(VLOOKUP($X330,$A$2:$H$595,4,0),"")),(IFERROR(IFERROR(VLOOKUP($X330,$A$2:$H$595,4,0),"")*$T330,"")))</f>
        <v>91</v>
      </c>
      <c r="Z330" s="30">
        <f>IF($T330="",(IFERROR(VLOOKUP($X330,$A$2:$H$595,5,0),"")),(IFERROR(IFERROR(VLOOKUP($X330,$A$2:$H$595,5,0),"")*$T330,"")))</f>
        <v>1.68</v>
      </c>
      <c r="AA330" s="152">
        <f>IF($T330="",(IFERROR(VLOOKUP($X330,$A$2:$H$595,6,0),"")),(IFERROR(IFERROR(VLOOKUP($X330,$A$2:$H$595,6,0),"")*$T330,"")))</f>
        <v>20.02</v>
      </c>
      <c r="AB330" s="31">
        <f>IF($T330="",(IFERROR(VLOOKUP($X330,$A$2:$H$595,7,0),"")),(IFERROR(IFERROR(VLOOKUP($X330,$A$2:$H$595,7,0),"")*$T330,"")))</f>
        <v>0.13999999999999999</v>
      </c>
      <c r="AC330">
        <f>IFERROR(VLOOKUP($AH330,$A$2:$H$595,4,0),"")</f>
        <v>122</v>
      </c>
      <c r="AD330" s="80">
        <f t="shared" si="240"/>
        <v>1</v>
      </c>
      <c r="AE330" s="119">
        <f t="shared" si="182"/>
        <v>100</v>
      </c>
      <c r="AF330" s="80" t="s">
        <v>99</v>
      </c>
      <c r="AG330" s="81">
        <v>1</v>
      </c>
      <c r="AH330" s="81" t="s">
        <v>56</v>
      </c>
      <c r="AI330" s="29">
        <f>IF($AD330="",(IFERROR(VLOOKUP($AH330,$A$2:$H$595,4,0),"")),(IFERROR(IFERROR(VLOOKUP($AH330,$A$2:$H$595,4,0),"")*$AD330,"")))</f>
        <v>122</v>
      </c>
      <c r="AJ330" s="30">
        <f>IF($AD330="",(IFERROR(VLOOKUP($AH330,$A$2:$H$595,5,0),"")),(IFERROR(IFERROR(VLOOKUP($AH330,$A$2:$H$595,5,0),"")*$AD330,"")))</f>
        <v>4</v>
      </c>
      <c r="AK330" s="152">
        <f>IF($AD330="",(IFERROR(VLOOKUP($AH330,$A$2:$H$595,6,0),"")),(IFERROR(IFERROR(VLOOKUP($AH330,$A$2:$H$595,6,0),"")*$AD330,"")))</f>
        <v>22</v>
      </c>
      <c r="AL330" s="31">
        <f>IF($AD330="",(IFERROR(VLOOKUP($AH330,$A$2:$H$595,7,0),"")),(IFERROR(IFERROR(VLOOKUP($AH330,$A$2:$H$595,7,0),"")*$AD330,"")))</f>
        <v>1</v>
      </c>
      <c r="AM330" s="3"/>
    </row>
    <row r="331" spans="10:39" x14ac:dyDescent="0.3">
      <c r="J331" s="80">
        <v>0.05</v>
      </c>
      <c r="K331" s="119">
        <f t="shared" si="180"/>
        <v>5</v>
      </c>
      <c r="L331" s="80" t="s">
        <v>99</v>
      </c>
      <c r="M331" s="81"/>
      <c r="N331" s="81" t="s">
        <v>15</v>
      </c>
      <c r="O331" s="245">
        <f>IF($J331="",(IFERROR(VLOOKUP($N331,$A$2:$H$595,4,0),"")),(IFERROR(IFERROR(VLOOKUP($N331,$A$2:$H$595,4,0),"")*$J331,"")))</f>
        <v>35.85</v>
      </c>
      <c r="P331" s="237">
        <f>IF($J331="",(IFERROR(VLOOKUP($N331,$A$2:$H$595,5,0),"")),(IFERROR(IFERROR(VLOOKUP($N331,$A$2:$H$595,5,0),"")*$J331,"")))</f>
        <v>0.05</v>
      </c>
      <c r="Q331" s="252">
        <f>IF($J331="",(IFERROR(VLOOKUP($N331,$A$2:$H$595,6,0),"")),(IFERROR(IFERROR(VLOOKUP($N331,$A$2:$H$595,6,0),"")*$J331,"")))</f>
        <v>0</v>
      </c>
      <c r="R331" s="260">
        <f>IF($J331="",(IFERROR(VLOOKUP($N331,$A$2:$H$595,7,0),"")),(IFERROR(IFERROR(VLOOKUP($N331,$A$2:$H$595,7,0),"")*$J331,"")))</f>
        <v>4.05</v>
      </c>
      <c r="S331">
        <f>IFERROR(VLOOKUP($X331,$A$2:$H$595,4,0),"")</f>
        <v>717</v>
      </c>
      <c r="T331" s="80">
        <f t="shared" si="239"/>
        <v>0.05</v>
      </c>
      <c r="U331" s="119">
        <f t="shared" si="181"/>
        <v>5</v>
      </c>
      <c r="V331" s="80" t="s">
        <v>99</v>
      </c>
      <c r="W331" s="81"/>
      <c r="X331" s="81" t="s">
        <v>15</v>
      </c>
      <c r="Y331" s="29">
        <f>IF($T331="",(IFERROR(VLOOKUP($X331,$A$2:$H$595,4,0),"")),(IFERROR(IFERROR(VLOOKUP($X331,$A$2:$H$595,4,0),"")*$T331,"")))</f>
        <v>35.85</v>
      </c>
      <c r="Z331" s="30">
        <f>IF($T331="",(IFERROR(VLOOKUP($X331,$A$2:$H$595,5,0),"")),(IFERROR(IFERROR(VLOOKUP($X331,$A$2:$H$595,5,0),"")*$T331,"")))</f>
        <v>0.05</v>
      </c>
      <c r="AA331" s="152">
        <f>IF($T331="",(IFERROR(VLOOKUP($X331,$A$2:$H$595,6,0),"")),(IFERROR(IFERROR(VLOOKUP($X331,$A$2:$H$595,6,0),"")*$T331,"")))</f>
        <v>0</v>
      </c>
      <c r="AB331" s="31">
        <f>IF($T331="",(IFERROR(VLOOKUP($X331,$A$2:$H$595,7,0),"")),(IFERROR(IFERROR(VLOOKUP($X331,$A$2:$H$595,7,0),"")*$T331,"")))</f>
        <v>4.05</v>
      </c>
      <c r="AC331">
        <f>IFERROR(VLOOKUP($AH331,$A$2:$H$595,4,0),"")</f>
        <v>900</v>
      </c>
      <c r="AD331" s="80">
        <f t="shared" si="240"/>
        <v>0.05</v>
      </c>
      <c r="AE331" s="119">
        <f t="shared" si="182"/>
        <v>5</v>
      </c>
      <c r="AF331" s="80" t="s">
        <v>99</v>
      </c>
      <c r="AG331" s="81">
        <v>0.05</v>
      </c>
      <c r="AH331" s="81" t="s">
        <v>21</v>
      </c>
      <c r="AI331" s="29">
        <f>IF($AD331="",(IFERROR(VLOOKUP($AH331,$A$2:$H$595,4,0),"")),(IFERROR(IFERROR(VLOOKUP($AH331,$A$2:$H$595,4,0),"")*$AD331,"")))</f>
        <v>45</v>
      </c>
      <c r="AJ331" s="30">
        <f>IF($AD331="",(IFERROR(VLOOKUP($AH331,$A$2:$H$595,5,0),"")),(IFERROR(IFERROR(VLOOKUP($AH331,$A$2:$H$595,5,0),"")*$AD331,"")))</f>
        <v>0</v>
      </c>
      <c r="AK331" s="152">
        <f>IF($AD331="",(IFERROR(VLOOKUP($AH331,$A$2:$H$595,6,0),"")),(IFERROR(IFERROR(VLOOKUP($AH331,$A$2:$H$595,6,0),"")*$AD331,"")))</f>
        <v>0</v>
      </c>
      <c r="AL331" s="31">
        <f>IF($AD331="",(IFERROR(VLOOKUP($AH331,$A$2:$H$595,7,0),"")),(IFERROR(IFERROR(VLOOKUP($AH331,$A$2:$H$595,7,0),"")*$AD331,"")))</f>
        <v>4.95</v>
      </c>
    </row>
    <row r="332" spans="10:39" x14ac:dyDescent="0.3">
      <c r="J332" s="80">
        <v>2</v>
      </c>
      <c r="K332" s="119">
        <f t="shared" si="180"/>
        <v>200</v>
      </c>
      <c r="L332" s="80" t="s">
        <v>99</v>
      </c>
      <c r="M332" s="81"/>
      <c r="N332" s="81" t="s">
        <v>91</v>
      </c>
      <c r="O332" s="245">
        <f>IF($J332="",(IFERROR(VLOOKUP($N332,$A$2:$H$595,4,0),"")),(IFERROR(IFERROR(VLOOKUP($N332,$A$2:$H$595,4,0),"")*$J332,"")))</f>
        <v>66</v>
      </c>
      <c r="P332" s="237">
        <f>IF($J332="",(IFERROR(VLOOKUP($N332,$A$2:$H$595,5,0),"")),(IFERROR(IFERROR(VLOOKUP($N332,$A$2:$H$595,5,0),"")*$J332,"")))</f>
        <v>0</v>
      </c>
      <c r="Q332" s="252">
        <f>IF($J332="",(IFERROR(VLOOKUP($N332,$A$2:$H$595,6,0),"")),(IFERROR(IFERROR(VLOOKUP($N332,$A$2:$H$595,6,0),"")*$J332,"")))</f>
        <v>16</v>
      </c>
      <c r="R332" s="260">
        <f>IF($J332="",(IFERROR(VLOOKUP($N332,$A$2:$H$595,7,0),"")),(IFERROR(IFERROR(VLOOKUP($N332,$A$2:$H$595,7,0),"")*$J332,"")))</f>
        <v>0</v>
      </c>
      <c r="S332">
        <f>IFERROR(VLOOKUP($X332,$A$2:$H$595,4,0),"")</f>
        <v>35</v>
      </c>
      <c r="T332" s="80">
        <f t="shared" si="239"/>
        <v>2</v>
      </c>
      <c r="U332" s="119">
        <f t="shared" si="181"/>
        <v>200</v>
      </c>
      <c r="V332" s="80" t="s">
        <v>99</v>
      </c>
      <c r="W332" s="81">
        <v>2</v>
      </c>
      <c r="X332" s="81" t="s">
        <v>82</v>
      </c>
      <c r="Y332" s="29">
        <f>IF($T332="",(IFERROR(VLOOKUP($X332,$A$2:$H$595,4,0),"")),(IFERROR(IFERROR(VLOOKUP($X332,$A$2:$H$595,4,0),"")*$T332,"")))</f>
        <v>70</v>
      </c>
      <c r="Z332" s="30">
        <f>IF($T332="",(IFERROR(VLOOKUP($X332,$A$2:$H$595,5,0),"")),(IFERROR(IFERROR(VLOOKUP($X332,$A$2:$H$595,5,0),"")*$T332,"")))</f>
        <v>3.78</v>
      </c>
      <c r="AA332" s="152">
        <f>IF($T332="",(IFERROR(VLOOKUP($X332,$A$2:$H$595,6,0),"")),(IFERROR(IFERROR(VLOOKUP($X332,$A$2:$H$595,6,0),"")*$T332,"")))</f>
        <v>15.76</v>
      </c>
      <c r="AB332" s="31">
        <f>IF($T332="",(IFERROR(VLOOKUP($X332,$A$2:$H$595,7,0),"")),(IFERROR(IFERROR(VLOOKUP($X332,$A$2:$H$595,7,0),"")*$T332,"")))</f>
        <v>1.46</v>
      </c>
      <c r="AC332">
        <f>IFERROR(VLOOKUP($AH332,$A$2:$H$595,4,0),"")</f>
        <v>33</v>
      </c>
      <c r="AD332" s="80">
        <f t="shared" si="240"/>
        <v>2</v>
      </c>
      <c r="AE332" s="119">
        <f t="shared" si="182"/>
        <v>200</v>
      </c>
      <c r="AF332" s="80" t="s">
        <v>99</v>
      </c>
      <c r="AG332" s="81">
        <v>2</v>
      </c>
      <c r="AH332" s="81" t="s">
        <v>91</v>
      </c>
      <c r="AI332" s="29">
        <f>IF($AD332="",(IFERROR(VLOOKUP($AH332,$A$2:$H$595,4,0),"")),(IFERROR(IFERROR(VLOOKUP($AH332,$A$2:$H$595,4,0),"")*$AD332,"")))</f>
        <v>66</v>
      </c>
      <c r="AJ332" s="30">
        <f>IF($AD332="",(IFERROR(VLOOKUP($AH332,$A$2:$H$595,5,0),"")),(IFERROR(IFERROR(VLOOKUP($AH332,$A$2:$H$595,5,0),"")*$AD332,"")))</f>
        <v>0</v>
      </c>
      <c r="AK332" s="152">
        <f>IF($AD332="",(IFERROR(VLOOKUP($AH332,$A$2:$H$595,6,0),"")),(IFERROR(IFERROR(VLOOKUP($AH332,$A$2:$H$595,6,0),"")*$AD332,"")))</f>
        <v>16</v>
      </c>
      <c r="AL332" s="31">
        <f>IF($AD332="",(IFERROR(VLOOKUP($AH332,$A$2:$H$595,7,0),"")),(IFERROR(IFERROR(VLOOKUP($AH332,$A$2:$H$595,7,0),"")*$AD332,"")))</f>
        <v>0</v>
      </c>
    </row>
    <row r="333" spans="10:39" x14ac:dyDescent="0.3">
      <c r="J333" s="80"/>
      <c r="K333" s="119"/>
      <c r="L333" s="80"/>
      <c r="M333" s="81"/>
      <c r="N333" s="81"/>
      <c r="O333" s="245" t="str">
        <f>IF($J333="",(IFERROR(VLOOKUP($N333,$A$2:$H$595,4,0),"")),(IFERROR(IFERROR(VLOOKUP($N333,$A$2:$H$595,4,0),"")*$J333,"")))</f>
        <v/>
      </c>
      <c r="P333" s="237" t="str">
        <f>IF($J333="",(IFERROR(VLOOKUP($N333,$A$2:$H$595,5,0),"")),(IFERROR(IFERROR(VLOOKUP($N333,$A$2:$H$595,5,0),"")*$J333,"")))</f>
        <v/>
      </c>
      <c r="Q333" s="252" t="str">
        <f>IF($J333="",(IFERROR(VLOOKUP($N333,$A$2:$H$595,6,0),"")),(IFERROR(IFERROR(VLOOKUP($N333,$A$2:$H$595,6,0),"")*$J333,"")))</f>
        <v/>
      </c>
      <c r="R333" s="260" t="str">
        <f>IF($J333="",(IFERROR(VLOOKUP($N333,$A$2:$H$595,7,0),"")),(IFERROR(IFERROR(VLOOKUP($N333,$A$2:$H$595,7,0),"")*$J333,"")))</f>
        <v/>
      </c>
      <c r="T333" s="80" t="str">
        <f t="shared" si="239"/>
        <v/>
      </c>
      <c r="U333" s="119"/>
      <c r="V333" s="80"/>
      <c r="W333" s="81"/>
      <c r="X333" s="81"/>
      <c r="Y333" s="29"/>
      <c r="Z333" s="30"/>
      <c r="AA333" s="152"/>
      <c r="AB333" s="31"/>
      <c r="AC333" t="str">
        <f>IFERROR(VLOOKUP($AH333,$A$2:$H$595,4,0),"")</f>
        <v/>
      </c>
      <c r="AD333" s="80" t="str">
        <f t="shared" si="240"/>
        <v/>
      </c>
      <c r="AE333" s="119"/>
      <c r="AF333" s="80"/>
      <c r="AG333" s="81"/>
      <c r="AH333" s="81"/>
      <c r="AI333" s="29"/>
      <c r="AJ333" s="30"/>
      <c r="AK333" s="152"/>
      <c r="AL333" s="31"/>
    </row>
    <row r="334" spans="10:39" x14ac:dyDescent="0.3">
      <c r="J334" s="80"/>
      <c r="K334" s="119"/>
      <c r="L334" s="80"/>
      <c r="M334" s="81" t="s">
        <v>107</v>
      </c>
      <c r="N334" s="81"/>
      <c r="O334" s="206">
        <f>SUM(O329:O333)</f>
        <v>361.85</v>
      </c>
      <c r="P334" s="215">
        <f t="shared" ref="P334" si="241">SUM(P329:P333)</f>
        <v>16.250000000000004</v>
      </c>
      <c r="Q334" s="225">
        <f t="shared" ref="Q334" si="242">SUM(Q329:Q333)</f>
        <v>37</v>
      </c>
      <c r="R334" s="231">
        <f t="shared" ref="R334" si="243">SUM(R329:R333)</f>
        <v>16.05</v>
      </c>
      <c r="S334" s="3">
        <v>1099</v>
      </c>
      <c r="T334" s="80"/>
      <c r="U334" s="119"/>
      <c r="V334" s="80"/>
      <c r="W334" s="81" t="s">
        <v>107</v>
      </c>
      <c r="X334" s="81"/>
      <c r="Y334" s="32">
        <f>SUM(Y329:Y333)</f>
        <v>370.45000000000005</v>
      </c>
      <c r="Z334" s="45">
        <f t="shared" ref="Z334" si="244">SUM(Z329:Z333)</f>
        <v>21.51</v>
      </c>
      <c r="AA334" s="148">
        <f t="shared" ref="AA334" si="245">SUM(AA329:AA333)</f>
        <v>35.78</v>
      </c>
      <c r="AB334" s="46">
        <f t="shared" ref="AB334" si="246">SUM(AB329:AB333)</f>
        <v>16.850000000000001</v>
      </c>
      <c r="AC334" s="3">
        <v>1225</v>
      </c>
      <c r="AD334" s="80"/>
      <c r="AE334" s="119"/>
      <c r="AF334" s="80"/>
      <c r="AG334" s="81" t="s">
        <v>107</v>
      </c>
      <c r="AH334" s="81"/>
      <c r="AI334" s="32">
        <f>SUM(AI329:AI333)</f>
        <v>369</v>
      </c>
      <c r="AJ334" s="45">
        <f t="shared" ref="AJ334" si="247">SUM(AJ329:AJ333)</f>
        <v>19.200000000000003</v>
      </c>
      <c r="AK334" s="148">
        <f t="shared" ref="AK334" si="248">SUM(AK329:AK333)</f>
        <v>38</v>
      </c>
      <c r="AL334" s="46">
        <f t="shared" ref="AL334" si="249">SUM(AL329:AL333)</f>
        <v>13.95</v>
      </c>
    </row>
    <row r="335" spans="10:39" ht="15" thickBot="1" x14ac:dyDescent="0.35">
      <c r="J335" s="82"/>
      <c r="K335" s="126"/>
      <c r="L335" s="82"/>
      <c r="M335" s="83"/>
      <c r="N335" s="83"/>
      <c r="O335" s="246"/>
      <c r="P335" s="238"/>
      <c r="Q335" s="253"/>
      <c r="R335" s="261"/>
      <c r="S335" s="3"/>
      <c r="T335" s="82"/>
      <c r="U335" s="126"/>
      <c r="V335" s="82"/>
      <c r="W335" s="83"/>
      <c r="X335" s="83"/>
      <c r="Y335" s="36"/>
      <c r="Z335" s="34"/>
      <c r="AA335" s="149"/>
      <c r="AB335" s="35"/>
      <c r="AC335" s="3"/>
      <c r="AD335" s="82"/>
      <c r="AE335" s="126"/>
      <c r="AF335" s="82"/>
      <c r="AG335" s="83"/>
      <c r="AH335" s="83"/>
      <c r="AI335" s="36"/>
      <c r="AJ335" s="34"/>
      <c r="AK335" s="149"/>
      <c r="AL335" s="35"/>
    </row>
    <row r="336" spans="10:39" ht="15.6" thickTop="1" thickBot="1" x14ac:dyDescent="0.35">
      <c r="J336" s="55"/>
      <c r="K336" s="128"/>
      <c r="L336" s="55"/>
      <c r="M336" s="63" t="s">
        <v>106</v>
      </c>
      <c r="N336" s="63"/>
      <c r="O336" s="212">
        <f>SUM(O297:O301,O305:O309,O311:O317,O319:O324,O326:O333)</f>
        <v>1275.05</v>
      </c>
      <c r="P336" s="221">
        <f>SUM(P297:P301,P305:P309,P311:P317,P319:P324,P326:P333)</f>
        <v>101.35000000000001</v>
      </c>
      <c r="Q336" s="223">
        <f>SUM(Q297:Q301,Q305:Q309,Q311:Q317,Q319:Q324,Q326:Q333)</f>
        <v>110.8</v>
      </c>
      <c r="R336" s="158">
        <f>SUM(R297:R301,R305:R309,R311:R317,R319:R324,R326:R333)</f>
        <v>46.3</v>
      </c>
      <c r="S336" s="18">
        <v>4820.1000000000004</v>
      </c>
      <c r="T336" s="72"/>
      <c r="U336" s="120"/>
      <c r="V336" s="72"/>
      <c r="W336" s="63" t="s">
        <v>106</v>
      </c>
      <c r="X336" s="63"/>
      <c r="Y336" s="20">
        <f>SUM(Y297:Y301,Y305:Y309,Y311:Y317,Y319:Y324,Y326:Y333)</f>
        <v>1287.8</v>
      </c>
      <c r="Z336" s="21">
        <f>SUM(Z297:Z301,Z305:Z309,Z311:Z317,Z319:Z324,Z326:Z333)</f>
        <v>96.094108910891094</v>
      </c>
      <c r="AA336" s="153">
        <f>SUM(AA297:AA301,AA305:AA309,AA311:AA317,AA319:AA324,AA326:AA333)</f>
        <v>116.57232673267326</v>
      </c>
      <c r="AB336" s="22">
        <f>SUM(AB297:AB301,AB305:AB309,AB311:AB317,AB319:AB324,AB326:AB333)</f>
        <v>46.838004950495048</v>
      </c>
      <c r="AC336" s="18">
        <v>4248</v>
      </c>
      <c r="AD336" s="72">
        <v>18.488855525059961</v>
      </c>
      <c r="AE336" s="120">
        <f t="shared" si="182"/>
        <v>1848.8855525059962</v>
      </c>
      <c r="AF336" s="72" t="s">
        <v>99</v>
      </c>
      <c r="AG336" s="63" t="s">
        <v>106</v>
      </c>
      <c r="AH336" s="63"/>
      <c r="AI336" s="20">
        <f>SUM(AI297:AI301,AI305:AI309,AI311:AI317,AI319:AI324,AI326:AI333)</f>
        <v>1283.9000000000001</v>
      </c>
      <c r="AJ336" s="21">
        <f>SUM(AJ297:AJ301,AJ305:AJ309,AJ311:AJ317,AJ319:AJ324,AJ326:AJ333)</f>
        <v>99.56</v>
      </c>
      <c r="AK336" s="153">
        <f>SUM(AK297:AK301,AK305:AK309,AK311:AK317,AK319:AK324,AK326:AK333)</f>
        <v>101.646</v>
      </c>
      <c r="AL336" s="22">
        <f>SUM(AL297:AL301,AL305:AL309,AL311:AL317,AL319:AL324,AL326:AL333)</f>
        <v>49.356999999999999</v>
      </c>
    </row>
    <row r="337" spans="10:39" x14ac:dyDescent="0.3">
      <c r="J337" s="56"/>
      <c r="K337" s="121"/>
      <c r="L337" s="56"/>
      <c r="M337" s="7"/>
      <c r="N337" s="7"/>
      <c r="O337" s="37"/>
      <c r="P337" s="37"/>
      <c r="Q337" s="37"/>
      <c r="R337" s="37"/>
      <c r="T337" s="56"/>
      <c r="U337" s="121"/>
      <c r="V337" s="56"/>
      <c r="W337" s="7"/>
      <c r="X337" s="7"/>
      <c r="Y337" s="37"/>
      <c r="Z337" s="37"/>
      <c r="AA337" s="37"/>
      <c r="AB337" s="37"/>
      <c r="AD337" s="56"/>
      <c r="AE337" s="121"/>
      <c r="AF337" s="56"/>
      <c r="AG337" s="7"/>
      <c r="AH337" s="7"/>
      <c r="AI337" s="37"/>
      <c r="AJ337" s="37"/>
      <c r="AK337" s="37"/>
      <c r="AL337" s="37"/>
    </row>
    <row r="338" spans="10:39" x14ac:dyDescent="0.3">
      <c r="J338" s="56"/>
      <c r="K338" s="121"/>
      <c r="L338" s="56"/>
      <c r="M338" s="7"/>
      <c r="N338" s="7"/>
      <c r="O338" s="37"/>
      <c r="P338" s="37"/>
      <c r="Q338" s="37"/>
      <c r="R338" s="37"/>
      <c r="T338" s="56"/>
      <c r="U338" s="121"/>
      <c r="V338" s="56"/>
      <c r="W338" s="7"/>
      <c r="X338" s="7"/>
      <c r="Y338" s="37"/>
      <c r="Z338" s="37"/>
      <c r="AA338" s="37"/>
      <c r="AB338" s="37"/>
      <c r="AD338" s="56"/>
      <c r="AE338" s="121"/>
      <c r="AF338" s="56"/>
      <c r="AG338" s="7"/>
      <c r="AH338" s="7"/>
      <c r="AI338" s="37"/>
      <c r="AJ338" s="37"/>
      <c r="AK338" s="37"/>
      <c r="AL338" s="37"/>
      <c r="AM338" s="3"/>
    </row>
    <row r="339" spans="10:39" x14ac:dyDescent="0.3">
      <c r="J339" s="56"/>
      <c r="K339" s="121"/>
      <c r="L339" s="56"/>
      <c r="M339" s="7"/>
      <c r="N339" s="7"/>
      <c r="O339" s="37"/>
      <c r="P339" s="37"/>
      <c r="Q339" s="37"/>
      <c r="R339" s="37"/>
      <c r="T339" s="56"/>
      <c r="U339" s="121"/>
      <c r="V339" s="56"/>
      <c r="W339" s="7"/>
      <c r="X339" s="7"/>
      <c r="Y339" s="37"/>
      <c r="Z339" s="37"/>
      <c r="AA339" s="37"/>
      <c r="AB339" s="37"/>
      <c r="AD339" s="56"/>
      <c r="AE339" s="121"/>
      <c r="AF339" s="56"/>
      <c r="AG339" s="7"/>
      <c r="AH339" s="7"/>
      <c r="AI339" s="37"/>
      <c r="AJ339" s="37"/>
      <c r="AK339" s="37"/>
      <c r="AL339" s="37"/>
    </row>
    <row r="340" spans="10:39" ht="15" thickBot="1" x14ac:dyDescent="0.35">
      <c r="J340" s="56" t="s">
        <v>69</v>
      </c>
      <c r="K340" s="121"/>
      <c r="L340" s="56"/>
      <c r="M340" s="7" t="str">
        <f>IFERROR(VLOOKUP(#REF!,$A$2:$H$12,6,0),"")</f>
        <v/>
      </c>
      <c r="N340" s="7" t="s">
        <v>70</v>
      </c>
      <c r="O340" s="38" t="s">
        <v>0</v>
      </c>
      <c r="P340" s="38" t="s">
        <v>1</v>
      </c>
      <c r="Q340" s="38" t="s">
        <v>2</v>
      </c>
      <c r="R340" s="38" t="s">
        <v>3</v>
      </c>
      <c r="S340" s="7" t="s">
        <v>71</v>
      </c>
      <c r="T340" s="56" t="s">
        <v>69</v>
      </c>
      <c r="U340" s="121"/>
      <c r="V340" s="56"/>
      <c r="W340" s="7" t="str">
        <f>IFERROR(VLOOKUP(#REF!,$A$2:$H$12,6,0),"")</f>
        <v/>
      </c>
      <c r="X340" s="7" t="s">
        <v>70</v>
      </c>
      <c r="Y340" s="38" t="s">
        <v>0</v>
      </c>
      <c r="Z340" s="38" t="s">
        <v>1</v>
      </c>
      <c r="AA340" s="38" t="s">
        <v>2</v>
      </c>
      <c r="AB340" s="38" t="s">
        <v>3</v>
      </c>
      <c r="AC340" s="7" t="s">
        <v>72</v>
      </c>
      <c r="AD340" s="56" t="s">
        <v>69</v>
      </c>
      <c r="AE340" s="121"/>
      <c r="AF340" s="56"/>
      <c r="AG340" s="7" t="str">
        <f>IFERROR(VLOOKUP(#REF!,$A$2:$H$12,6,0),"")</f>
        <v/>
      </c>
      <c r="AH340" s="7" t="s">
        <v>70</v>
      </c>
      <c r="AI340" s="38" t="s">
        <v>0</v>
      </c>
      <c r="AJ340" s="38" t="s">
        <v>1</v>
      </c>
      <c r="AK340" s="38" t="s">
        <v>2</v>
      </c>
      <c r="AL340" s="38" t="s">
        <v>3</v>
      </c>
    </row>
    <row r="341" spans="10:39" ht="15" thickTop="1" x14ac:dyDescent="0.3">
      <c r="J341" s="48">
        <v>3</v>
      </c>
      <c r="K341" s="108">
        <v>3</v>
      </c>
      <c r="L341" s="48" t="s">
        <v>100</v>
      </c>
      <c r="M341" s="66"/>
      <c r="N341" s="66" t="s">
        <v>5</v>
      </c>
      <c r="O341" s="244">
        <f>IF($J341="",(IFERROR(VLOOKUP($N341,$A$2:$H$595,4,0),"")),(IFERROR(IFERROR(VLOOKUP($N341,$A$2:$H$595,4,0),"")*$J341,"")))</f>
        <v>240</v>
      </c>
      <c r="P341" s="236">
        <f>IF($J341="",(IFERROR(VLOOKUP($N341,$A$2:$H$595,5,0),"")),(IFERROR(IFERROR(VLOOKUP($N341,$A$2:$H$595,5,0),"")*$J341,"")))</f>
        <v>18</v>
      </c>
      <c r="Q341" s="251">
        <f>IF($J341="",(IFERROR(VLOOKUP($N341,$A$2:$H$595,6,0),"")),(IFERROR(IFERROR(VLOOKUP($N341,$A$2:$H$595,6,0),"")*$J341,"")))</f>
        <v>0</v>
      </c>
      <c r="R341" s="259">
        <f>IF($J341="",(IFERROR(VLOOKUP($N341,$A$2:$H$595,7,0),"")),(IFERROR(IFERROR(VLOOKUP($N341,$A$2:$H$595,7,0),"")*$J341,"")))</f>
        <v>15</v>
      </c>
      <c r="S341">
        <f>IFERROR(VLOOKUP($X341,$A$2:$H$595,4,0),"")</f>
        <v>237.10000000000002</v>
      </c>
      <c r="T341" s="48">
        <f t="shared" ref="T341:T345" si="250">IFERROR(IF(W341="",O341/S341,W341),"")</f>
        <v>1</v>
      </c>
      <c r="U341" s="108">
        <f t="shared" si="181"/>
        <v>100</v>
      </c>
      <c r="V341" s="48" t="s">
        <v>99</v>
      </c>
      <c r="W341" s="66">
        <v>1</v>
      </c>
      <c r="X341" s="66" t="s">
        <v>6</v>
      </c>
      <c r="Y341" s="26">
        <f>IF($T341="",(IFERROR(VLOOKUP($X341,$A$2:$H$595,4,0),"")),(IFERROR(IFERROR(VLOOKUP($X341,$A$2:$H$595,4,0),"")*$T341,"")))</f>
        <v>237.10000000000002</v>
      </c>
      <c r="Z341" s="27">
        <f>IF($T341="",(IFERROR(VLOOKUP($X341,$A$2:$H$595,5,0),"")),(IFERROR(IFERROR(VLOOKUP($X341,$A$2:$H$595,5,0),"")*$T341,"")))</f>
        <v>19.3</v>
      </c>
      <c r="AA341" s="151">
        <f>IF($T341="",(IFERROR(VLOOKUP($X341,$A$2:$H$595,6,0),"")),(IFERROR(IFERROR(VLOOKUP($X341,$A$2:$H$595,6,0),"")*$T341,"")))</f>
        <v>0.6</v>
      </c>
      <c r="AB341" s="28">
        <f>IF($T341="",(IFERROR(VLOOKUP($X341,$A$2:$H$595,7,0),"")),(IFERROR(IFERROR(VLOOKUP($X341,$A$2:$H$595,7,0),"")*$T341,"")))</f>
        <v>17.5</v>
      </c>
      <c r="AC341">
        <f>IFERROR(VLOOKUP($AH341,$A$2:$H$595,4,0),"")</f>
        <v>80</v>
      </c>
      <c r="AD341" s="48">
        <f t="shared" ref="AD341:AD345" si="251">IFERROR(IF(AG341="",Y341/AC341,AG341),"")</f>
        <v>3</v>
      </c>
      <c r="AE341" s="108">
        <f t="shared" si="182"/>
        <v>300</v>
      </c>
      <c r="AF341" s="48" t="s">
        <v>99</v>
      </c>
      <c r="AG341" s="66">
        <v>3</v>
      </c>
      <c r="AH341" s="66" t="s">
        <v>73</v>
      </c>
      <c r="AI341" s="26">
        <f>IF($AD341="",(IFERROR(VLOOKUP($AH341,$A$2:$H$595,4,0),"")),(IFERROR(IFERROR(VLOOKUP($AH341,$A$2:$H$595,4,0),"")*$AD341,"")))</f>
        <v>240</v>
      </c>
      <c r="AJ341" s="27">
        <f>IF($AD341="",(IFERROR(VLOOKUP($AH341,$A$2:$H$595,5,0),"")),(IFERROR(IFERROR(VLOOKUP($AH341,$A$2:$H$595,5,0),"")*$AD341,"")))</f>
        <v>33</v>
      </c>
      <c r="AK341" s="151">
        <f>IF($AD341="",(IFERROR(VLOOKUP($AH341,$A$2:$H$595,6,0),"")),(IFERROR(IFERROR(VLOOKUP($AH341,$A$2:$H$595,6,0),"")*$AD341,"")))</f>
        <v>9</v>
      </c>
      <c r="AL341" s="28">
        <f>IF($AD341="",(IFERROR(VLOOKUP($AH341,$A$2:$H$595,7,0),"")),(IFERROR(IFERROR(VLOOKUP($AH341,$A$2:$H$595,7,0),"")*$AD341,"")))</f>
        <v>6.8999999999999995</v>
      </c>
    </row>
    <row r="342" spans="10:39" x14ac:dyDescent="0.3">
      <c r="J342" s="49">
        <v>1</v>
      </c>
      <c r="K342" s="109">
        <v>1</v>
      </c>
      <c r="L342" s="49" t="s">
        <v>101</v>
      </c>
      <c r="M342" s="60"/>
      <c r="N342" s="60" t="s">
        <v>7</v>
      </c>
      <c r="O342" s="245">
        <f>IF($J342="",(IFERROR(VLOOKUP($N342,$A$2:$H$595,4,0),"")),(IFERROR(IFERROR(VLOOKUP($N342,$A$2:$H$595,4,0),"")*$J342,"")))</f>
        <v>141</v>
      </c>
      <c r="P342" s="237">
        <f>IF($J342="",(IFERROR(VLOOKUP($N342,$A$2:$H$595,5,0),"")),(IFERROR(IFERROR(VLOOKUP($N342,$A$2:$H$595,5,0),"")*$J342,"")))</f>
        <v>5.4</v>
      </c>
      <c r="Q342" s="252">
        <f>IF($J342="",(IFERROR(VLOOKUP($N342,$A$2:$H$595,6,0),"")),(IFERROR(IFERROR(VLOOKUP($N342,$A$2:$H$595,6,0),"")*$J342,"")))</f>
        <v>27.2</v>
      </c>
      <c r="R342" s="260">
        <f>IF($J342="",(IFERROR(VLOOKUP($N342,$A$2:$H$595,7,0),"")),(IFERROR(IFERROR(VLOOKUP($N342,$A$2:$H$595,7,0),"")*$J342,"")))</f>
        <v>1.7</v>
      </c>
      <c r="S342">
        <f>IFERROR(VLOOKUP($X342,$A$2:$H$595,4,0),"")</f>
        <v>202</v>
      </c>
      <c r="T342" s="49">
        <f t="shared" si="250"/>
        <v>0.69801980198019797</v>
      </c>
      <c r="U342" s="109">
        <f t="shared" si="181"/>
        <v>69.801980198019791</v>
      </c>
      <c r="V342" s="49" t="s">
        <v>99</v>
      </c>
      <c r="W342" s="60"/>
      <c r="X342" s="60" t="s">
        <v>145</v>
      </c>
      <c r="Y342" s="29">
        <f>IF($T342="",(IFERROR(VLOOKUP($X342,$A$2:$H$595,4,0),"")),(IFERROR(IFERROR(VLOOKUP($X342,$A$2:$H$595,4,0),"")*$T342,"")))</f>
        <v>141</v>
      </c>
      <c r="Z342" s="30">
        <f>IF($T342="",(IFERROR(VLOOKUP($X342,$A$2:$H$595,5,0),"")),(IFERROR(IFERROR(VLOOKUP($X342,$A$2:$H$595,5,0),"")*$T342,"")))</f>
        <v>7.6782178217821775</v>
      </c>
      <c r="AA342" s="152">
        <f>IF($T342="",(IFERROR(VLOOKUP($X342,$A$2:$H$595,6,0),"")),(IFERROR(IFERROR(VLOOKUP($X342,$A$2:$H$595,6,0),"")*$T342,"")))</f>
        <v>23.034653465346533</v>
      </c>
      <c r="AB342" s="31">
        <f>IF($T342="",(IFERROR(VLOOKUP($X342,$A$2:$H$595,7,0),"")),(IFERROR(IFERROR(VLOOKUP($X342,$A$2:$H$595,7,0),"")*$T342,"")))</f>
        <v>0.34900990099009899</v>
      </c>
      <c r="AC342">
        <f>IFERROR(VLOOKUP($AH342,$A$2:$H$595,4,0),"")</f>
        <v>100</v>
      </c>
      <c r="AD342" s="49">
        <f t="shared" si="251"/>
        <v>1.4</v>
      </c>
      <c r="AE342" s="109">
        <f t="shared" si="182"/>
        <v>140</v>
      </c>
      <c r="AF342" s="49" t="s">
        <v>99</v>
      </c>
      <c r="AG342" s="60">
        <v>1.4</v>
      </c>
      <c r="AH342" s="60" t="s">
        <v>29</v>
      </c>
      <c r="AI342" s="29">
        <f>IF($AD342="",(IFERROR(VLOOKUP($AH342,$A$2:$H$595,4,0),"")),(IFERROR(IFERROR(VLOOKUP($AH342,$A$2:$H$595,4,0),"")*$AD342,"")))</f>
        <v>140</v>
      </c>
      <c r="AJ342" s="30">
        <f>IF($AD342="",(IFERROR(VLOOKUP($AH342,$A$2:$H$595,5,0),"")),(IFERROR(IFERROR(VLOOKUP($AH342,$A$2:$H$595,5,0),"")*$AD342,"")))</f>
        <v>0</v>
      </c>
      <c r="AK342" s="152">
        <f>IF($AD342="",(IFERROR(VLOOKUP($AH342,$A$2:$H$595,6,0),"")),(IFERROR(IFERROR(VLOOKUP($AH342,$A$2:$H$595,6,0),"")*$AD342,"")))</f>
        <v>32.199999999999996</v>
      </c>
      <c r="AL342" s="31">
        <f>IF($AD342="",(IFERROR(VLOOKUP($AH342,$A$2:$H$595,7,0),"")),(IFERROR(IFERROR(VLOOKUP($AH342,$A$2:$H$595,7,0),"")*$AD342,"")))</f>
        <v>1.4</v>
      </c>
    </row>
    <row r="343" spans="10:39" x14ac:dyDescent="0.3">
      <c r="J343" s="49">
        <v>0.5</v>
      </c>
      <c r="K343" s="109">
        <f t="shared" si="180"/>
        <v>50</v>
      </c>
      <c r="L343" s="49" t="s">
        <v>99</v>
      </c>
      <c r="M343" s="60"/>
      <c r="N343" s="60" t="s">
        <v>43</v>
      </c>
      <c r="O343" s="245">
        <f>IF($J343="",(IFERROR(VLOOKUP($N343,$A$2:$H$595,4,0),"")),(IFERROR(IFERROR(VLOOKUP($N343,$A$2:$H$595,4,0),"")*$J343,"")))</f>
        <v>50</v>
      </c>
      <c r="P343" s="237">
        <f>IF($J343="",(IFERROR(VLOOKUP($N343,$A$2:$H$595,5,0),"")),(IFERROR(IFERROR(VLOOKUP($N343,$A$2:$H$595,5,0),"")*$J343,"")))</f>
        <v>9.5</v>
      </c>
      <c r="Q343" s="252">
        <f>IF($J343="",(IFERROR(VLOOKUP($N343,$A$2:$H$595,6,0),"")),(IFERROR(IFERROR(VLOOKUP($N343,$A$2:$H$595,6,0),"")*$J343,"")))</f>
        <v>0.5</v>
      </c>
      <c r="R343" s="260">
        <f>IF($J343="",(IFERROR(VLOOKUP($N343,$A$2:$H$595,7,0),"")),(IFERROR(IFERROR(VLOOKUP($N343,$A$2:$H$595,7,0),"")*$J343,"")))</f>
        <v>1</v>
      </c>
      <c r="S343">
        <f>IFERROR(VLOOKUP($X343,$A$2:$H$595,4,0),"")</f>
        <v>278</v>
      </c>
      <c r="T343" s="49">
        <f t="shared" si="250"/>
        <v>0.2</v>
      </c>
      <c r="U343" s="109">
        <f t="shared" si="181"/>
        <v>20</v>
      </c>
      <c r="V343" s="49" t="s">
        <v>99</v>
      </c>
      <c r="W343" s="60">
        <v>0.2</v>
      </c>
      <c r="X343" s="60" t="s">
        <v>41</v>
      </c>
      <c r="Y343" s="29">
        <f>IF($T343="",(IFERROR(VLOOKUP($X343,$A$2:$H$595,4,0),"")),(IFERROR(IFERROR(VLOOKUP($X343,$A$2:$H$595,4,0),"")*$T343,"")))</f>
        <v>55.6</v>
      </c>
      <c r="Z343" s="30">
        <f>IF($T343="",(IFERROR(VLOOKUP($X343,$A$2:$H$595,5,0),"")),(IFERROR(IFERROR(VLOOKUP($X343,$A$2:$H$595,5,0),"")*$T343,"")))</f>
        <v>5.4</v>
      </c>
      <c r="AA343" s="152">
        <f>IF($T343="",(IFERROR(VLOOKUP($X343,$A$2:$H$595,6,0),"")),(IFERROR(IFERROR(VLOOKUP($X343,$A$2:$H$595,6,0),"")*$T343,"")))</f>
        <v>0.4</v>
      </c>
      <c r="AB343" s="31">
        <f>IF($T343="",(IFERROR(VLOOKUP($X343,$A$2:$H$595,7,0),"")),(IFERROR(IFERROR(VLOOKUP($X343,$A$2:$H$595,7,0),"")*$T343,"")))</f>
        <v>3.2</v>
      </c>
      <c r="AC343">
        <f>IFERROR(VLOOKUP($AH343,$A$2:$H$595,4,0),"")</f>
        <v>600</v>
      </c>
      <c r="AD343" s="49">
        <f t="shared" si="251"/>
        <v>0.2</v>
      </c>
      <c r="AE343" s="109">
        <f t="shared" si="182"/>
        <v>20</v>
      </c>
      <c r="AF343" s="49" t="s">
        <v>99</v>
      </c>
      <c r="AG343" s="60">
        <v>0.2</v>
      </c>
      <c r="AH343" s="60" t="s">
        <v>14</v>
      </c>
      <c r="AI343" s="29">
        <f>IF($AD343="",(IFERROR(VLOOKUP($AH343,$A$2:$H$595,4,0),"")),(IFERROR(IFERROR(VLOOKUP($AH343,$A$2:$H$595,4,0),"")*$AD343,"")))</f>
        <v>120</v>
      </c>
      <c r="AJ343" s="30">
        <f>IF($AD343="",(IFERROR(VLOOKUP($AH343,$A$2:$H$595,5,0),"")),(IFERROR(IFERROR(VLOOKUP($AH343,$A$2:$H$595,5,0),"")*$AD343,"")))</f>
        <v>4.8000000000000007</v>
      </c>
      <c r="AK343" s="152">
        <f>IF($AD343="",(IFERROR(VLOOKUP($AH343,$A$2:$H$595,6,0),"")),(IFERROR(IFERROR(VLOOKUP($AH343,$A$2:$H$595,6,0),"")*$AD343,"")))</f>
        <v>2.4000000000000004</v>
      </c>
      <c r="AL343" s="31">
        <f>IF($AD343="",(IFERROR(VLOOKUP($AH343,$A$2:$H$595,7,0),"")),(IFERROR(IFERROR(VLOOKUP($AH343,$A$2:$H$595,7,0),"")*$AD343,"")))</f>
        <v>9.6000000000000014</v>
      </c>
    </row>
    <row r="344" spans="10:39" x14ac:dyDescent="0.3">
      <c r="J344" s="49">
        <v>0.05</v>
      </c>
      <c r="K344" s="109">
        <f t="shared" si="180"/>
        <v>5</v>
      </c>
      <c r="L344" s="49" t="s">
        <v>99</v>
      </c>
      <c r="M344" s="60"/>
      <c r="N344" s="60" t="s">
        <v>15</v>
      </c>
      <c r="O344" s="245">
        <f>IF($J344="",(IFERROR(VLOOKUP($N344,$A$2:$H$595,4,0),"")),(IFERROR(IFERROR(VLOOKUP($N344,$A$2:$H$595,4,0),"")*$J344,"")))</f>
        <v>35.85</v>
      </c>
      <c r="P344" s="237">
        <f>IF($J344="",(IFERROR(VLOOKUP($N344,$A$2:$H$595,5,0),"")),(IFERROR(IFERROR(VLOOKUP($N344,$A$2:$H$595,5,0),"")*$J344,"")))</f>
        <v>0.05</v>
      </c>
      <c r="Q344" s="252">
        <f>IF($J344="",(IFERROR(VLOOKUP($N344,$A$2:$H$595,6,0),"")),(IFERROR(IFERROR(VLOOKUP($N344,$A$2:$H$595,6,0),"")*$J344,"")))</f>
        <v>0</v>
      </c>
      <c r="R344" s="260">
        <f>IF($J344="",(IFERROR(VLOOKUP($N344,$A$2:$H$595,7,0),"")),(IFERROR(IFERROR(VLOOKUP($N344,$A$2:$H$595,7,0),"")*$J344,"")))</f>
        <v>4.05</v>
      </c>
      <c r="S344">
        <f>IFERROR(VLOOKUP($X344,$A$2:$H$595,4,0),"")</f>
        <v>156</v>
      </c>
      <c r="T344" s="49">
        <f t="shared" si="250"/>
        <v>0.25</v>
      </c>
      <c r="U344" s="109">
        <f t="shared" si="181"/>
        <v>25</v>
      </c>
      <c r="V344" s="49" t="s">
        <v>99</v>
      </c>
      <c r="W344" s="60">
        <v>0.25</v>
      </c>
      <c r="X344" s="60" t="s">
        <v>16</v>
      </c>
      <c r="Y344" s="29">
        <f>IF($T344="",(IFERROR(VLOOKUP($X344,$A$2:$H$595,4,0),"")),(IFERROR(IFERROR(VLOOKUP($X344,$A$2:$H$595,4,0),"")*$T344,"")))</f>
        <v>39</v>
      </c>
      <c r="Z344" s="30">
        <f>IF($T344="",(IFERROR(VLOOKUP($X344,$A$2:$H$595,5,0),"")),(IFERROR(IFERROR(VLOOKUP($X344,$A$2:$H$595,5,0),"")*$T344,"")))</f>
        <v>2.1</v>
      </c>
      <c r="AA344" s="152">
        <f>IF($T344="",(IFERROR(VLOOKUP($X344,$A$2:$H$595,6,0),"")),(IFERROR(IFERROR(VLOOKUP($X344,$A$2:$H$595,6,0),"")*$T344,"")))</f>
        <v>1.7</v>
      </c>
      <c r="AB344" s="31">
        <f>IF($T344="",(IFERROR(VLOOKUP($X344,$A$2:$H$595,7,0),"")),(IFERROR(IFERROR(VLOOKUP($X344,$A$2:$H$595,7,0),"")*$T344,"")))</f>
        <v>2.65</v>
      </c>
      <c r="AD344" s="49" t="str">
        <f t="shared" si="251"/>
        <v/>
      </c>
      <c r="AE344" s="109"/>
      <c r="AF344" s="49"/>
      <c r="AG344" s="60"/>
      <c r="AH344" s="60"/>
      <c r="AI344" s="29"/>
      <c r="AJ344" s="30"/>
      <c r="AK344" s="152"/>
      <c r="AL344" s="31"/>
    </row>
    <row r="345" spans="10:39" x14ac:dyDescent="0.3">
      <c r="J345" s="49"/>
      <c r="K345" s="109"/>
      <c r="L345" s="49"/>
      <c r="M345" s="60"/>
      <c r="N345" s="60"/>
      <c r="O345" s="245" t="str">
        <f>IF($J345="",(IFERROR(VLOOKUP($N345,$A$2:$H$595,4,0),"")),(IFERROR(IFERROR(VLOOKUP($N345,$A$2:$H$595,4,0),"")*$J345,"")))</f>
        <v/>
      </c>
      <c r="P345" s="237" t="str">
        <f>IF($J345="",(IFERROR(VLOOKUP($N345,$A$2:$H$595,5,0),"")),(IFERROR(IFERROR(VLOOKUP($N345,$A$2:$H$595,5,0),"")*$J345,"")))</f>
        <v/>
      </c>
      <c r="Q345" s="252" t="str">
        <f>IF($J345="",(IFERROR(VLOOKUP($N345,$A$2:$H$595,6,0),"")),(IFERROR(IFERROR(VLOOKUP($N345,$A$2:$H$595,6,0),"")*$J345,"")))</f>
        <v/>
      </c>
      <c r="R345" s="260" t="str">
        <f>IF($J345="",(IFERROR(VLOOKUP($N345,$A$2:$H$595,7,0),"")),(IFERROR(IFERROR(VLOOKUP($N345,$A$2:$H$595,7,0),"")*$J345,"")))</f>
        <v/>
      </c>
      <c r="T345" s="49" t="str">
        <f t="shared" si="250"/>
        <v/>
      </c>
      <c r="U345" s="109"/>
      <c r="V345" s="49"/>
      <c r="W345" s="60"/>
      <c r="X345" s="60"/>
      <c r="Y345" s="29"/>
      <c r="Z345" s="30"/>
      <c r="AA345" s="152"/>
      <c r="AB345" s="31"/>
      <c r="AD345" s="49" t="str">
        <f t="shared" si="251"/>
        <v/>
      </c>
      <c r="AE345" s="109"/>
      <c r="AF345" s="49"/>
      <c r="AG345" s="60"/>
      <c r="AH345" s="60"/>
      <c r="AI345" s="29"/>
      <c r="AJ345" s="30"/>
      <c r="AK345" s="152"/>
      <c r="AL345" s="31"/>
    </row>
    <row r="346" spans="10:39" x14ac:dyDescent="0.3">
      <c r="J346" s="49"/>
      <c r="K346" s="109"/>
      <c r="L346" s="49"/>
      <c r="M346" s="60" t="s">
        <v>107</v>
      </c>
      <c r="N346" s="60"/>
      <c r="O346" s="206">
        <f>SUM(O341:O345)</f>
        <v>466.85</v>
      </c>
      <c r="P346" s="215">
        <f t="shared" ref="P346" si="252">SUM(P341:P345)</f>
        <v>32.949999999999996</v>
      </c>
      <c r="Q346" s="225">
        <f t="shared" ref="Q346" si="253">SUM(Q341:Q345)</f>
        <v>27.7</v>
      </c>
      <c r="R346" s="231">
        <f t="shared" ref="R346" si="254">SUM(R341:R345)</f>
        <v>21.75</v>
      </c>
      <c r="S346" s="3">
        <v>858.1</v>
      </c>
      <c r="T346" s="49"/>
      <c r="U346" s="109"/>
      <c r="V346" s="49"/>
      <c r="W346" s="60" t="s">
        <v>107</v>
      </c>
      <c r="X346" s="60"/>
      <c r="Y346" s="32">
        <f>SUM(Y341:Y345)</f>
        <v>472.70000000000005</v>
      </c>
      <c r="Z346" s="45">
        <f t="shared" ref="Z346" si="255">SUM(Z341:Z345)</f>
        <v>34.478217821782181</v>
      </c>
      <c r="AA346" s="148">
        <f t="shared" ref="AA346" si="256">SUM(AA341:AA345)</f>
        <v>25.734653465346533</v>
      </c>
      <c r="AB346" s="46">
        <f t="shared" ref="AB346" si="257">SUM(AB341:AB345)</f>
        <v>23.699009900990095</v>
      </c>
      <c r="AC346" s="3">
        <v>119</v>
      </c>
      <c r="AD346" s="49"/>
      <c r="AE346" s="109"/>
      <c r="AF346" s="49"/>
      <c r="AG346" s="60" t="s">
        <v>107</v>
      </c>
      <c r="AH346" s="60"/>
      <c r="AI346" s="32">
        <f>SUM(AI341:AI345)</f>
        <v>500</v>
      </c>
      <c r="AJ346" s="45">
        <f t="shared" ref="AJ346" si="258">SUM(AJ341:AJ345)</f>
        <v>37.799999999999997</v>
      </c>
      <c r="AK346" s="148">
        <f t="shared" ref="AK346" si="259">SUM(AK341:AK345)</f>
        <v>43.599999999999994</v>
      </c>
      <c r="AL346" s="46">
        <f t="shared" ref="AL346" si="260">SUM(AL341:AL345)</f>
        <v>17.899999999999999</v>
      </c>
      <c r="AM346" s="3"/>
    </row>
    <row r="347" spans="10:39" ht="15" thickBot="1" x14ac:dyDescent="0.35">
      <c r="J347" s="50"/>
      <c r="K347" s="110"/>
      <c r="L347" s="50"/>
      <c r="M347" s="61"/>
      <c r="N347" s="61"/>
      <c r="O347" s="266" t="str">
        <f>IF($J347="",(IFERROR(VLOOKUP($N347,$A$2:$H$595,4,0),"")),(IFERROR(IFERROR(VLOOKUP($N347,$A$2:$H$595,4,0),"")*$J347,"")))</f>
        <v/>
      </c>
      <c r="P347" s="238" t="str">
        <f>IF($J347="",(IFERROR(VLOOKUP($N347,$A$2:$H$595,5,0),"")),(IFERROR(IFERROR(VLOOKUP($N347,$A$2:$H$595,5,0),"")*$J347,"")))</f>
        <v/>
      </c>
      <c r="Q347" s="253" t="str">
        <f>IF($J347="",(IFERROR(VLOOKUP($N347,$A$2:$H$595,6,0),"")),(IFERROR(IFERROR(VLOOKUP($N347,$A$2:$H$595,6,0),"")*$J347,"")))</f>
        <v/>
      </c>
      <c r="R347" s="261" t="str">
        <f>IF($J347="",(IFERROR(VLOOKUP($N347,$A$2:$H$595,7,0),"")),(IFERROR(IFERROR(VLOOKUP($N347,$A$2:$H$595,7,0),"")*$J347,"")))</f>
        <v/>
      </c>
      <c r="S347" t="str">
        <f>IFERROR(VLOOKUP($X347,$A$2:$H$595,4,0),"")</f>
        <v/>
      </c>
      <c r="T347" s="50" t="str">
        <f t="shared" ref="T347:T353" si="261">IFERROR(IF(W347="",O347/S347,W347),"")</f>
        <v/>
      </c>
      <c r="U347" s="110"/>
      <c r="V347" s="50"/>
      <c r="W347" s="61"/>
      <c r="X347" s="61"/>
      <c r="Y347" s="33" t="str">
        <f>IF($T347="",(IFERROR(VLOOKUP($X347,$A$2:$H$595,4,0),"")),(IFERROR(IFERROR(VLOOKUP($X347,$A$2:$H$595,4,0),"")*$T347,"")))</f>
        <v/>
      </c>
      <c r="Z347" s="34" t="str">
        <f>IF($T347="",(IFERROR(VLOOKUP($X347,$A$2:$H$595,5,0),"")),(IFERROR(IFERROR(VLOOKUP($X347,$A$2:$H$595,5,0),"")*$T347,"")))</f>
        <v/>
      </c>
      <c r="AA347" s="149" t="str">
        <f>IF($T347="",(IFERROR(VLOOKUP($X347,$A$2:$H$595,6,0),"")),(IFERROR(IFERROR(VLOOKUP($X347,$A$2:$H$595,6,0),"")*$T347,"")))</f>
        <v/>
      </c>
      <c r="AB347" s="35" t="str">
        <f>IF($T347="",(IFERROR(VLOOKUP($X347,$A$2:$H$595,7,0),"")),(IFERROR(IFERROR(VLOOKUP($X347,$A$2:$H$595,7,0),"")*$T347,"")))</f>
        <v/>
      </c>
      <c r="AC347" t="str">
        <f>IFERROR(VLOOKUP($AH347,$A$2:$H$595,4,0),"")</f>
        <v/>
      </c>
      <c r="AD347" s="50" t="str">
        <f t="shared" ref="AD347:AD353" si="262">IFERROR(IF(AG347="",Y347/AC347,AG347),"")</f>
        <v/>
      </c>
      <c r="AE347" s="110"/>
      <c r="AF347" s="50"/>
      <c r="AG347" s="61"/>
      <c r="AH347" s="61"/>
      <c r="AI347" s="33" t="str">
        <f>IF($AD347="",(IFERROR(VLOOKUP($AH347,$A$2:$H$595,4,0),"")),(IFERROR(IFERROR(VLOOKUP($AH347,$A$2:$H$595,4,0),"")*$AD347,"")))</f>
        <v/>
      </c>
      <c r="AJ347" s="34" t="str">
        <f>IF($AD347="",(IFERROR(VLOOKUP($AH347,$A$2:$H$595,5,0),"")),(IFERROR(IFERROR(VLOOKUP($AH347,$A$2:$H$595,5,0),"")*$AD347,"")))</f>
        <v/>
      </c>
      <c r="AK347" s="149" t="str">
        <f>IF($AD347="",(IFERROR(VLOOKUP($AH347,$A$2:$H$595,6,0),"")),(IFERROR(IFERROR(VLOOKUP($AH347,$A$2:$H$595,6,0),"")*$AD347,"")))</f>
        <v/>
      </c>
      <c r="AL347" s="35" t="str">
        <f>IF($AD347="",(IFERROR(VLOOKUP($AH347,$A$2:$H$595,7,0),"")),(IFERROR(IFERROR(VLOOKUP($AH347,$A$2:$H$595,7,0),"")*$AD347,"")))</f>
        <v/>
      </c>
    </row>
    <row r="348" spans="10:39" ht="15.6" thickTop="1" thickBot="1" x14ac:dyDescent="0.35">
      <c r="J348" s="58"/>
      <c r="K348" s="122"/>
      <c r="L348" s="58"/>
      <c r="M348" s="64"/>
      <c r="N348" s="64"/>
      <c r="O348" s="267"/>
      <c r="P348" s="241"/>
      <c r="Q348" s="256"/>
      <c r="R348" s="263"/>
      <c r="T348" s="58"/>
      <c r="U348" s="122"/>
      <c r="V348" s="58"/>
      <c r="W348" s="64"/>
      <c r="X348" s="64"/>
      <c r="Y348" s="39"/>
      <c r="Z348" s="40"/>
      <c r="AA348" s="202"/>
      <c r="AB348" s="41"/>
      <c r="AD348" s="58"/>
      <c r="AE348" s="122"/>
      <c r="AF348" s="58"/>
      <c r="AG348" s="64"/>
      <c r="AH348" s="64"/>
      <c r="AI348" s="39"/>
      <c r="AJ348" s="40"/>
      <c r="AK348" s="202"/>
      <c r="AL348" s="41"/>
    </row>
    <row r="349" spans="10:39" ht="15" thickTop="1" x14ac:dyDescent="0.3">
      <c r="J349" s="52">
        <v>2.5</v>
      </c>
      <c r="K349" s="112">
        <f t="shared" si="180"/>
        <v>250</v>
      </c>
      <c r="L349" s="52" t="s">
        <v>99</v>
      </c>
      <c r="M349" s="67"/>
      <c r="N349" s="67" t="s">
        <v>18</v>
      </c>
      <c r="O349" s="244">
        <f>IF($J349="",(IFERROR(VLOOKUP($N349,$A$2:$H$595,4,0),"")),(IFERROR(IFERROR(VLOOKUP($N349,$A$2:$H$595,4,0),"")*$J349,"")))</f>
        <v>162.5</v>
      </c>
      <c r="P349" s="236">
        <f>IF($J349="",(IFERROR(VLOOKUP($N349,$A$2:$H$595,5,0),"")),(IFERROR(IFERROR(VLOOKUP($N349,$A$2:$H$595,5,0),"")*$J349,"")))</f>
        <v>30</v>
      </c>
      <c r="Q349" s="251">
        <f>IF($J349="",(IFERROR(VLOOKUP($N349,$A$2:$H$595,6,0),"")),(IFERROR(IFERROR(VLOOKUP($N349,$A$2:$H$595,6,0),"")*$J349,"")))</f>
        <v>10</v>
      </c>
      <c r="R349" s="259">
        <f>IF($J349="",(IFERROR(VLOOKUP($N349,$A$2:$H$595,7,0),"")),(IFERROR(IFERROR(VLOOKUP($N349,$A$2:$H$595,7,0),"")*$J349,"")))</f>
        <v>2.5</v>
      </c>
      <c r="S349">
        <f>IFERROR(VLOOKUP($X349,$A$2:$H$595,4,0),"")</f>
        <v>111</v>
      </c>
      <c r="T349" s="52">
        <f t="shared" si="261"/>
        <v>1.5</v>
      </c>
      <c r="U349" s="112">
        <f t="shared" si="181"/>
        <v>150</v>
      </c>
      <c r="V349" s="52" t="s">
        <v>99</v>
      </c>
      <c r="W349" s="67">
        <v>1.5</v>
      </c>
      <c r="X349" s="67" t="s">
        <v>44</v>
      </c>
      <c r="Y349" s="26">
        <f>IF($T349="",(IFERROR(VLOOKUP($X349,$A$2:$H$595,4,0),"")),(IFERROR(IFERROR(VLOOKUP($X349,$A$2:$H$595,4,0),"")*$T349,"")))</f>
        <v>166.5</v>
      </c>
      <c r="Z349" s="27">
        <f>IF($T349="",(IFERROR(VLOOKUP($X349,$A$2:$H$595,5,0),"")),(IFERROR(IFERROR(VLOOKUP($X349,$A$2:$H$595,5,0),"")*$T349,"")))</f>
        <v>36.900000000000006</v>
      </c>
      <c r="AA349" s="151">
        <f>IF($T349="",(IFERROR(VLOOKUP($X349,$A$2:$H$595,6,0),"")),(IFERROR(IFERROR(VLOOKUP($X349,$A$2:$H$595,6,0),"")*$T349,"")))</f>
        <v>3</v>
      </c>
      <c r="AB349" s="28">
        <f>IF($T349="",(IFERROR(VLOOKUP($X349,$A$2:$H$595,7,0),"")),(IFERROR(IFERROR(VLOOKUP($X349,$A$2:$H$595,7,0),"")*$T349,"")))</f>
        <v>0.75</v>
      </c>
      <c r="AC349">
        <f>IFERROR(VLOOKUP($AH349,$A$2:$H$595,4,0),"")</f>
        <v>100</v>
      </c>
      <c r="AD349" s="52">
        <f t="shared" si="262"/>
        <v>1.7</v>
      </c>
      <c r="AE349" s="112">
        <f t="shared" si="182"/>
        <v>170</v>
      </c>
      <c r="AF349" s="52" t="s">
        <v>99</v>
      </c>
      <c r="AG349" s="67">
        <v>1.7</v>
      </c>
      <c r="AH349" s="67" t="s">
        <v>43</v>
      </c>
      <c r="AI349" s="26">
        <f>IF($AD349="",(IFERROR(VLOOKUP($AH349,$A$2:$H$595,4,0),"")),(IFERROR(IFERROR(VLOOKUP($AH349,$A$2:$H$595,4,0),"")*$AD349,"")))</f>
        <v>170</v>
      </c>
      <c r="AJ349" s="27">
        <f>IF($AD349="",(IFERROR(VLOOKUP($AH349,$A$2:$H$595,5,0),"")),(IFERROR(IFERROR(VLOOKUP($AH349,$A$2:$H$595,5,0),"")*$AD349,"")))</f>
        <v>32.299999999999997</v>
      </c>
      <c r="AK349" s="151">
        <f>IF($AD349="",(IFERROR(VLOOKUP($AH349,$A$2:$H$595,6,0),"")),(IFERROR(IFERROR(VLOOKUP($AH349,$A$2:$H$595,6,0),"")*$AD349,"")))</f>
        <v>1.7</v>
      </c>
      <c r="AL349" s="28">
        <f>IF($AD349="",(IFERROR(VLOOKUP($AH349,$A$2:$H$595,7,0),"")),(IFERROR(IFERROR(VLOOKUP($AH349,$A$2:$H$595,7,0),"")*$AD349,"")))</f>
        <v>3.4</v>
      </c>
    </row>
    <row r="350" spans="10:39" x14ac:dyDescent="0.3">
      <c r="J350" s="53"/>
      <c r="K350" s="113"/>
      <c r="L350" s="53"/>
      <c r="M350" s="62"/>
      <c r="N350" s="62"/>
      <c r="O350" s="245" t="str">
        <f>IF($J350="",(IFERROR(VLOOKUP($N350,$A$2:$H$595,4,0),"")),(IFERROR(IFERROR(VLOOKUP($N350,$A$2:$H$595,4,0),"")*$J350,"")))</f>
        <v/>
      </c>
      <c r="P350" s="237" t="str">
        <f>IF($J350="",(IFERROR(VLOOKUP($N350,$A$2:$H$595,5,0),"")),(IFERROR(IFERROR(VLOOKUP($N350,$A$2:$H$595,5,0),"")*$J350,"")))</f>
        <v/>
      </c>
      <c r="Q350" s="252" t="str">
        <f>IF($J350="",(IFERROR(VLOOKUP($N350,$A$2:$H$595,6,0),"")),(IFERROR(IFERROR(VLOOKUP($N350,$A$2:$H$595,6,0),"")*$J350,"")))</f>
        <v/>
      </c>
      <c r="R350" s="260" t="str">
        <f>IF($J350="",(IFERROR(VLOOKUP($N350,$A$2:$H$595,7,0),"")),(IFERROR(IFERROR(VLOOKUP($N350,$A$2:$H$595,7,0),"")*$J350,"")))</f>
        <v/>
      </c>
      <c r="S350" t="str">
        <f>IFERROR(VLOOKUP($X350,$A$2:$H$595,4,0),"")</f>
        <v/>
      </c>
      <c r="T350" s="53" t="str">
        <f t="shared" si="261"/>
        <v/>
      </c>
      <c r="U350" s="113"/>
      <c r="V350" s="53"/>
      <c r="W350" s="62"/>
      <c r="X350" s="62"/>
      <c r="Y350" s="29" t="str">
        <f>IF($T350="",(IFERROR(VLOOKUP($X350,$A$2:$H$595,4,0),"")),(IFERROR(IFERROR(VLOOKUP($X350,$A$2:$H$595,4,0),"")*$T350,"")))</f>
        <v/>
      </c>
      <c r="Z350" s="30" t="str">
        <f>IF($T350="",(IFERROR(VLOOKUP($X350,$A$2:$H$595,5,0),"")),(IFERROR(IFERROR(VLOOKUP($X350,$A$2:$H$595,5,0),"")*$T350,"")))</f>
        <v/>
      </c>
      <c r="AA350" s="152" t="str">
        <f>IF($T350="",(IFERROR(VLOOKUP($X350,$A$2:$H$595,6,0),"")),(IFERROR(IFERROR(VLOOKUP($X350,$A$2:$H$595,6,0),"")*$T350,"")))</f>
        <v/>
      </c>
      <c r="AB350" s="31" t="str">
        <f>IF($T350="",(IFERROR(VLOOKUP($X350,$A$2:$H$595,7,0),"")),(IFERROR(IFERROR(VLOOKUP($X350,$A$2:$H$595,7,0),"")*$T350,"")))</f>
        <v/>
      </c>
      <c r="AC350">
        <f>IFERROR(VLOOKUP($AH350,$A$2:$H$595,4,0),"")</f>
        <v>230</v>
      </c>
      <c r="AD350" s="53">
        <f t="shared" si="262"/>
        <v>0.1</v>
      </c>
      <c r="AE350" s="113">
        <f t="shared" si="182"/>
        <v>10</v>
      </c>
      <c r="AF350" s="53" t="s">
        <v>99</v>
      </c>
      <c r="AG350" s="62">
        <v>0.1</v>
      </c>
      <c r="AH350" s="62" t="s">
        <v>19</v>
      </c>
      <c r="AI350" s="29">
        <f>IF($AD350="",(IFERROR(VLOOKUP($AH350,$A$2:$H$595,4,0),"")),(IFERROR(IFERROR(VLOOKUP($AH350,$A$2:$H$595,4,0),"")*$AD350,"")))</f>
        <v>23</v>
      </c>
      <c r="AJ350" s="30">
        <f>IF($AD350="",(IFERROR(VLOOKUP($AH350,$A$2:$H$595,5,0),"")),(IFERROR(IFERROR(VLOOKUP($AH350,$A$2:$H$595,5,0),"")*$AD350,"")))</f>
        <v>0.70000000000000007</v>
      </c>
      <c r="AK350" s="152">
        <f>IF($AD350="",(IFERROR(VLOOKUP($AH350,$A$2:$H$595,6,0),"")),(IFERROR(IFERROR(VLOOKUP($AH350,$A$2:$H$595,6,0),"")*$AD350,"")))</f>
        <v>0.5</v>
      </c>
      <c r="AL350" s="31">
        <f>IF($AD350="",(IFERROR(VLOOKUP($AH350,$A$2:$H$595,7,0),"")),(IFERROR(IFERROR(VLOOKUP($AH350,$A$2:$H$595,7,0),"")*$AD350,"")))</f>
        <v>2</v>
      </c>
    </row>
    <row r="351" spans="10:39" x14ac:dyDescent="0.3">
      <c r="J351" s="53">
        <v>1</v>
      </c>
      <c r="K351" s="106">
        <v>1</v>
      </c>
      <c r="L351" s="53" t="s">
        <v>105</v>
      </c>
      <c r="M351" s="62"/>
      <c r="N351" s="62" t="s">
        <v>134</v>
      </c>
      <c r="O351" s="245">
        <f>IF($J351="",(IFERROR(VLOOKUP($N351,$A$2:$H$595,4,0),"")),(IFERROR(IFERROR(VLOOKUP($N351,$A$2:$H$595,4,0),"")*$J351,"")))</f>
        <v>120</v>
      </c>
      <c r="P351" s="237">
        <f>IF($J351="",(IFERROR(VLOOKUP($N351,$A$2:$H$595,5,0),"")),(IFERROR(IFERROR(VLOOKUP($N351,$A$2:$H$595,5,0),"")*$J351,"")))</f>
        <v>24</v>
      </c>
      <c r="Q351" s="252">
        <f>IF($J351="",(IFERROR(VLOOKUP($N351,$A$2:$H$595,6,0),"")),(IFERROR(IFERROR(VLOOKUP($N351,$A$2:$H$595,6,0),"")*$J351,"")))</f>
        <v>3</v>
      </c>
      <c r="R351" s="260">
        <f>IF($J351="",(IFERROR(VLOOKUP($N351,$A$2:$H$595,7,0),"")),(IFERROR(IFERROR(VLOOKUP($N351,$A$2:$H$595,7,0),"")*$J351,"")))</f>
        <v>1</v>
      </c>
      <c r="S351">
        <f>IFERROR(VLOOKUP($X351,$A$2:$H$595,4,0),"")</f>
        <v>39</v>
      </c>
      <c r="T351" s="53">
        <f t="shared" si="261"/>
        <v>3</v>
      </c>
      <c r="U351" s="106">
        <v>3</v>
      </c>
      <c r="V351" s="53" t="s">
        <v>100</v>
      </c>
      <c r="W351" s="62">
        <v>3</v>
      </c>
      <c r="X351" s="62" t="s">
        <v>8</v>
      </c>
      <c r="Y351" s="29">
        <f>IF($T351="",(IFERROR(VLOOKUP($X351,$A$2:$H$595,4,0),"")),(IFERROR(IFERROR(VLOOKUP($X351,$A$2:$H$595,4,0),"")*$T351,"")))</f>
        <v>117</v>
      </c>
      <c r="Z351" s="30">
        <f>IF($T351="",(IFERROR(VLOOKUP($X351,$A$2:$H$595,5,0),"")),(IFERROR(IFERROR(VLOOKUP($X351,$A$2:$H$595,5,0),"")*$T351,"")))</f>
        <v>2.4000000000000004</v>
      </c>
      <c r="AA351" s="152">
        <f>IF($T351="",(IFERROR(VLOOKUP($X351,$A$2:$H$595,6,0),"")),(IFERROR(IFERROR(VLOOKUP($X351,$A$2:$H$595,6,0),"")*$T351,"")))</f>
        <v>24</v>
      </c>
      <c r="AB351" s="31">
        <f>IF($T351="",(IFERROR(VLOOKUP($X351,$A$2:$H$595,7,0),"")),(IFERROR(IFERROR(VLOOKUP($X351,$A$2:$H$595,7,0),"")*$T351,"")))</f>
        <v>0.89999999999999991</v>
      </c>
      <c r="AC351">
        <f>IFERROR(VLOOKUP($AH351,$A$2:$H$595,4,0),"")</f>
        <v>354</v>
      </c>
      <c r="AD351" s="53">
        <f t="shared" si="262"/>
        <v>0.25</v>
      </c>
      <c r="AE351" s="106">
        <v>2.5</v>
      </c>
      <c r="AF351" s="53" t="s">
        <v>103</v>
      </c>
      <c r="AG351" s="62">
        <v>0.25</v>
      </c>
      <c r="AH351" s="62" t="s">
        <v>17</v>
      </c>
      <c r="AI351" s="29">
        <f>IF($AD351="",(IFERROR(VLOOKUP($AH351,$A$2:$H$595,4,0),"")),(IFERROR(IFERROR(VLOOKUP($AH351,$A$2:$H$595,4,0),"")*$AD351,"")))</f>
        <v>88.5</v>
      </c>
      <c r="AJ351" s="30">
        <f>IF($AD351="",(IFERROR(VLOOKUP($AH351,$A$2:$H$595,5,0),"")),(IFERROR(IFERROR(VLOOKUP($AH351,$A$2:$H$595,5,0),"")*$AD351,"")))</f>
        <v>2.5</v>
      </c>
      <c r="AK351" s="152">
        <f>IF($AD351="",(IFERROR(VLOOKUP($AH351,$A$2:$H$595,6,0),"")),(IFERROR(IFERROR(VLOOKUP($AH351,$A$2:$H$595,6,0),"")*$AD351,"")))</f>
        <v>15.75</v>
      </c>
      <c r="AL351" s="31">
        <f>IF($AD351="",(IFERROR(VLOOKUP($AH351,$A$2:$H$595,7,0),"")),(IFERROR(IFERROR(VLOOKUP($AH351,$A$2:$H$595,7,0),"")*$AD351,"")))</f>
        <v>1.25</v>
      </c>
    </row>
    <row r="352" spans="10:39" x14ac:dyDescent="0.3">
      <c r="J352" s="53"/>
      <c r="K352" s="113"/>
      <c r="L352" s="53"/>
      <c r="M352" s="62"/>
      <c r="N352" s="62"/>
      <c r="O352" s="245"/>
      <c r="P352" s="237"/>
      <c r="Q352" s="252"/>
      <c r="R352" s="260"/>
      <c r="T352" s="53" t="str">
        <f t="shared" si="261"/>
        <v/>
      </c>
      <c r="U352" s="113"/>
      <c r="V352" s="53"/>
      <c r="W352" s="62"/>
      <c r="X352" s="62"/>
      <c r="Y352" s="29"/>
      <c r="Z352" s="30"/>
      <c r="AA352" s="152"/>
      <c r="AB352" s="31"/>
      <c r="AD352" s="53" t="str">
        <f t="shared" si="262"/>
        <v/>
      </c>
      <c r="AE352" s="113"/>
      <c r="AF352" s="53"/>
      <c r="AG352" s="62"/>
      <c r="AH352" s="62"/>
      <c r="AI352" s="29"/>
      <c r="AJ352" s="30"/>
      <c r="AK352" s="152"/>
      <c r="AL352" s="31"/>
    </row>
    <row r="353" spans="9:39" x14ac:dyDescent="0.3">
      <c r="J353" s="53"/>
      <c r="K353" s="113"/>
      <c r="L353" s="53"/>
      <c r="M353" s="62"/>
      <c r="N353" s="62"/>
      <c r="O353" s="245"/>
      <c r="P353" s="237"/>
      <c r="Q353" s="252"/>
      <c r="R353" s="260"/>
      <c r="T353" s="53" t="str">
        <f t="shared" si="261"/>
        <v/>
      </c>
      <c r="U353" s="113"/>
      <c r="V353" s="53"/>
      <c r="W353" s="62"/>
      <c r="X353" s="62"/>
      <c r="Y353" s="29"/>
      <c r="Z353" s="30"/>
      <c r="AA353" s="152"/>
      <c r="AB353" s="31"/>
      <c r="AD353" s="53" t="str">
        <f t="shared" si="262"/>
        <v/>
      </c>
      <c r="AE353" s="113"/>
      <c r="AF353" s="53"/>
      <c r="AG353" s="62"/>
      <c r="AH353" s="62"/>
      <c r="AI353" s="29"/>
      <c r="AJ353" s="30"/>
      <c r="AK353" s="152"/>
      <c r="AL353" s="31"/>
      <c r="AM353" s="3"/>
    </row>
    <row r="354" spans="9:39" x14ac:dyDescent="0.3">
      <c r="J354" s="53"/>
      <c r="K354" s="113"/>
      <c r="L354" s="53"/>
      <c r="M354" s="62" t="s">
        <v>107</v>
      </c>
      <c r="N354" s="62"/>
      <c r="O354" s="206">
        <f>SUM(O349:O353)</f>
        <v>282.5</v>
      </c>
      <c r="P354" s="215">
        <f t="shared" ref="P354" si="263">SUM(P349:P353)</f>
        <v>54</v>
      </c>
      <c r="Q354" s="225">
        <f t="shared" ref="Q354" si="264">SUM(Q349:Q353)</f>
        <v>13</v>
      </c>
      <c r="R354" s="231">
        <f t="shared" ref="R354" si="265">SUM(R349:R353)</f>
        <v>3.5</v>
      </c>
      <c r="S354" s="3">
        <v>150</v>
      </c>
      <c r="T354" s="53"/>
      <c r="U354" s="113"/>
      <c r="V354" s="53"/>
      <c r="W354" s="62" t="s">
        <v>107</v>
      </c>
      <c r="X354" s="62"/>
      <c r="Y354" s="32">
        <f>SUM(Y349:Y353)</f>
        <v>283.5</v>
      </c>
      <c r="Z354" s="45">
        <f t="shared" ref="Z354" si="266">SUM(Z349:Z353)</f>
        <v>39.300000000000004</v>
      </c>
      <c r="AA354" s="148">
        <f t="shared" ref="AA354" si="267">SUM(AA349:AA353)</f>
        <v>27</v>
      </c>
      <c r="AB354" s="46">
        <f t="shared" ref="AB354" si="268">SUM(AB349:AB353)</f>
        <v>1.65</v>
      </c>
      <c r="AC354" s="3">
        <v>684</v>
      </c>
      <c r="AD354" s="53"/>
      <c r="AE354" s="113"/>
      <c r="AF354" s="53"/>
      <c r="AG354" s="62" t="s">
        <v>107</v>
      </c>
      <c r="AH354" s="62"/>
      <c r="AI354" s="32">
        <f>SUM(AI349:AI353)</f>
        <v>281.5</v>
      </c>
      <c r="AJ354" s="45">
        <f t="shared" ref="AJ354" si="269">SUM(AJ349:AJ353)</f>
        <v>35.5</v>
      </c>
      <c r="AK354" s="148">
        <f t="shared" ref="AK354" si="270">SUM(AK349:AK353)</f>
        <v>17.95</v>
      </c>
      <c r="AL354" s="46">
        <f t="shared" ref="AL354" si="271">SUM(AL349:AL353)</f>
        <v>6.65</v>
      </c>
    </row>
    <row r="355" spans="9:39" ht="15" thickBot="1" x14ac:dyDescent="0.35">
      <c r="J355" s="54"/>
      <c r="K355" s="114"/>
      <c r="L355" s="54"/>
      <c r="M355" s="68"/>
      <c r="N355" s="68"/>
      <c r="O355" s="246" t="str">
        <f>IF($J355="",(IFERROR(VLOOKUP($N355,$A$2:$H$595,4,0),"")),(IFERROR(IFERROR(VLOOKUP($N355,$A$2:$H$595,4,0),"")*$J355,"")))</f>
        <v/>
      </c>
      <c r="P355" s="238" t="str">
        <f>IF($J355="",(IFERROR(VLOOKUP($N355,$A$2:$H$595,5,0),"")),(IFERROR(IFERROR(VLOOKUP($N355,$A$2:$H$595,5,0),"")*$J355,"")))</f>
        <v/>
      </c>
      <c r="Q355" s="253" t="str">
        <f>IF($J355="",(IFERROR(VLOOKUP($N355,$A$2:$H$595,6,0),"")),(IFERROR(IFERROR(VLOOKUP($N355,$A$2:$H$595,6,0),"")*$J355,"")))</f>
        <v/>
      </c>
      <c r="R355" s="261" t="str">
        <f>IF($J355="",(IFERROR(VLOOKUP($N355,$A$2:$H$595,7,0),"")),(IFERROR(IFERROR(VLOOKUP($N355,$A$2:$H$595,7,0),"")*$J355,"")))</f>
        <v/>
      </c>
      <c r="S355" t="str">
        <f>IFERROR(VLOOKUP($X355,$A$2:$H$595,4,0),"")</f>
        <v/>
      </c>
      <c r="T355" s="54" t="str">
        <f t="shared" ref="T355:T361" si="272">IFERROR(IF(W355="",O355/S355,W355),"")</f>
        <v/>
      </c>
      <c r="U355" s="114"/>
      <c r="V355" s="54"/>
      <c r="W355" s="68"/>
      <c r="X355" s="68"/>
      <c r="Y355" s="36" t="str">
        <f>IF($T355="",(IFERROR(VLOOKUP($X355,$A$2:$H$595,4,0),"")),(IFERROR(IFERROR(VLOOKUP($X355,$A$2:$H$595,4,0),"")*$T355,"")))</f>
        <v/>
      </c>
      <c r="Z355" s="34" t="str">
        <f>IF($T355="",(IFERROR(VLOOKUP($X355,$A$2:$H$595,5,0),"")),(IFERROR(IFERROR(VLOOKUP($X355,$A$2:$H$595,5,0),"")*$T355,"")))</f>
        <v/>
      </c>
      <c r="AA355" s="149" t="str">
        <f>IF($T355="",(IFERROR(VLOOKUP($X355,$A$2:$H$595,6,0),"")),(IFERROR(IFERROR(VLOOKUP($X355,$A$2:$H$595,6,0),"")*$T355,"")))</f>
        <v/>
      </c>
      <c r="AB355" s="35" t="str">
        <f>IF($T355="",(IFERROR(VLOOKUP($X355,$A$2:$H$595,7,0),"")),(IFERROR(IFERROR(VLOOKUP($X355,$A$2:$H$595,7,0),"")*$T355,"")))</f>
        <v/>
      </c>
      <c r="AC355" t="str">
        <f>IFERROR(VLOOKUP($AH355,$A$2:$H$595,4,0),"")</f>
        <v/>
      </c>
      <c r="AD355" s="54" t="str">
        <f t="shared" ref="AD355:AD361" si="273">IFERROR(IF(AG355="",Y355/AC355,AG355),"")</f>
        <v/>
      </c>
      <c r="AE355" s="114"/>
      <c r="AF355" s="54"/>
      <c r="AG355" s="68"/>
      <c r="AH355" s="68"/>
      <c r="AI355" s="36" t="str">
        <f>IF($AD355="",(IFERROR(VLOOKUP($AH355,$A$2:$H$595,4,0),"")),(IFERROR(IFERROR(VLOOKUP($AH355,$A$2:$H$595,4,0),"")*$AD355,"")))</f>
        <v/>
      </c>
      <c r="AJ355" s="34" t="str">
        <f>IF($AD355="",(IFERROR(VLOOKUP($AH355,$A$2:$H$595,5,0),"")),(IFERROR(IFERROR(VLOOKUP($AH355,$A$2:$H$595,5,0),"")*$AD355,"")))</f>
        <v/>
      </c>
      <c r="AK355" s="149" t="str">
        <f>IF($AD355="",(IFERROR(VLOOKUP($AH355,$A$2:$H$595,6,0),"")),(IFERROR(IFERROR(VLOOKUP($AH355,$A$2:$H$595,6,0),"")*$AD355,"")))</f>
        <v/>
      </c>
      <c r="AL355" s="35" t="str">
        <f>IF($AD355="",(IFERROR(VLOOKUP($AH355,$A$2:$H$595,7,0),"")),(IFERROR(IFERROR(VLOOKUP($AH355,$A$2:$H$595,7,0),"")*$AD355,"")))</f>
        <v/>
      </c>
      <c r="AM355" s="3"/>
    </row>
    <row r="356" spans="9:39" ht="15.6" thickTop="1" thickBot="1" x14ac:dyDescent="0.35">
      <c r="J356" s="51"/>
      <c r="K356" s="111"/>
      <c r="L356" s="51"/>
      <c r="M356" s="65"/>
      <c r="N356" s="65"/>
      <c r="O356" s="247" t="str">
        <f>IF($J356="",(IFERROR(VLOOKUP($N356,$A$2:$H$595,4,0),"")),(IFERROR(IFERROR(VLOOKUP($N356,$A$2:$H$595,4,0),"")*$J356,"")))</f>
        <v/>
      </c>
      <c r="P356" s="239" t="str">
        <f>IF($J356="",(IFERROR(VLOOKUP($N356,$A$2:$H$595,5,0),"")),(IFERROR(IFERROR(VLOOKUP($N356,$A$2:$H$595,5,0),"")*$J356,"")))</f>
        <v/>
      </c>
      <c r="Q356" s="254" t="str">
        <f>IF($J356="",(IFERROR(VLOOKUP($N356,$A$2:$H$595,6,0),"")),(IFERROR(IFERROR(VLOOKUP($N356,$A$2:$H$595,6,0),"")*$J356,"")))</f>
        <v/>
      </c>
      <c r="R356" s="157" t="str">
        <f>IF($J356="",(IFERROR(VLOOKUP($N356,$A$2:$H$595,7,0),"")),(IFERROR(IFERROR(VLOOKUP($N356,$A$2:$H$595,7,0),"")*$J356,"")))</f>
        <v/>
      </c>
      <c r="S356" t="str">
        <f>IFERROR(VLOOKUP($X356,$A$2:$H$595,4,0),"")</f>
        <v/>
      </c>
      <c r="T356" s="51" t="str">
        <f t="shared" si="272"/>
        <v/>
      </c>
      <c r="U356" s="111"/>
      <c r="V356" s="51"/>
      <c r="W356" s="65"/>
      <c r="X356" s="65"/>
      <c r="Y356" s="11" t="str">
        <f>IF($T356="",(IFERROR(VLOOKUP($X356,$A$2:$H$595,4,0),"")),(IFERROR(IFERROR(VLOOKUP($X356,$A$2:$H$595,4,0),"")*$T356,"")))</f>
        <v/>
      </c>
      <c r="Z356" s="12" t="str">
        <f>IF($T356="",(IFERROR(VLOOKUP($X356,$A$2:$H$595,5,0),"")),(IFERROR(IFERROR(VLOOKUP($X356,$A$2:$H$595,5,0),"")*$T356,"")))</f>
        <v/>
      </c>
      <c r="AA356" s="150" t="str">
        <f>IF($T356="",(IFERROR(VLOOKUP($X356,$A$2:$H$595,6,0),"")),(IFERROR(IFERROR(VLOOKUP($X356,$A$2:$H$595,6,0),"")*$T356,"")))</f>
        <v/>
      </c>
      <c r="AB356" s="13" t="str">
        <f>IF($T356="",(IFERROR(VLOOKUP($X356,$A$2:$H$595,7,0),"")),(IFERROR(IFERROR(VLOOKUP($X356,$A$2:$H$595,7,0),"")*$T356,"")))</f>
        <v/>
      </c>
      <c r="AC356" t="str">
        <f>IFERROR(VLOOKUP($AH356,$A$2:$H$595,4,0),"")</f>
        <v/>
      </c>
      <c r="AD356" s="51" t="str">
        <f t="shared" si="273"/>
        <v/>
      </c>
      <c r="AE356" s="111"/>
      <c r="AF356" s="51"/>
      <c r="AG356" s="65"/>
      <c r="AH356" s="65"/>
      <c r="AI356" s="11" t="str">
        <f>IF($AD356="",(IFERROR(VLOOKUP($AH356,$A$2:$H$595,4,0),"")),(IFERROR(IFERROR(VLOOKUP($AH356,$A$2:$H$595,4,0),"")*$AD356,"")))</f>
        <v/>
      </c>
      <c r="AJ356" s="12" t="str">
        <f>IF($AD356="",(IFERROR(VLOOKUP($AH356,$A$2:$H$595,5,0),"")),(IFERROR(IFERROR(VLOOKUP($AH356,$A$2:$H$595,5,0),"")*$AD356,"")))</f>
        <v/>
      </c>
      <c r="AK356" s="150" t="str">
        <f>IF($AD356="",(IFERROR(VLOOKUP($AH356,$A$2:$H$595,6,0),"")),(IFERROR(IFERROR(VLOOKUP($AH356,$A$2:$H$595,6,0),"")*$AD356,"")))</f>
        <v/>
      </c>
      <c r="AL356" s="13" t="str">
        <f>IF($AD356="",(IFERROR(VLOOKUP($AH356,$A$2:$H$595,7,0),"")),(IFERROR(IFERROR(VLOOKUP($AH356,$A$2:$H$595,7,0),"")*$AD356,"")))</f>
        <v/>
      </c>
    </row>
    <row r="357" spans="9:39" ht="15" thickTop="1" x14ac:dyDescent="0.3">
      <c r="J357" s="86">
        <v>1.5</v>
      </c>
      <c r="K357" s="139">
        <f t="shared" ref="K357:K409" si="274">J357*100</f>
        <v>150</v>
      </c>
      <c r="L357" s="86" t="s">
        <v>99</v>
      </c>
      <c r="M357" s="87"/>
      <c r="N357" s="87" t="s">
        <v>23</v>
      </c>
      <c r="O357" s="244">
        <f>IF($J357="",(IFERROR(VLOOKUP($N357,$A$2:$H$595,4,0),"")),(IFERROR(IFERROR(VLOOKUP($N357,$A$2:$H$595,4,0),"")*$J357,"")))</f>
        <v>165</v>
      </c>
      <c r="P357" s="236">
        <f>IF($J357="",(IFERROR(VLOOKUP($N357,$A$2:$H$595,5,0),"")),(IFERROR(IFERROR(VLOOKUP($N357,$A$2:$H$595,5,0),"")*$J357,"")))</f>
        <v>34.5</v>
      </c>
      <c r="Q357" s="251">
        <f>IF($J357="",(IFERROR(VLOOKUP($N357,$A$2:$H$595,6,0),"")),(IFERROR(IFERROR(VLOOKUP($N357,$A$2:$H$595,6,0),"")*$J357,"")))</f>
        <v>0</v>
      </c>
      <c r="R357" s="259">
        <f>IF($J357="",(IFERROR(VLOOKUP($N357,$A$2:$H$595,7,0),"")),(IFERROR(IFERROR(VLOOKUP($N357,$A$2:$H$595,7,0),"")*$J357,"")))</f>
        <v>3</v>
      </c>
      <c r="S357">
        <f>IFERROR(VLOOKUP($X357,$A$2:$H$595,4,0),"")</f>
        <v>110</v>
      </c>
      <c r="T357" s="86">
        <f t="shared" si="272"/>
        <v>1.5</v>
      </c>
      <c r="U357" s="139">
        <f t="shared" ref="U357:U411" si="275">T357*100</f>
        <v>150</v>
      </c>
      <c r="V357" s="86" t="s">
        <v>99</v>
      </c>
      <c r="W357" s="87"/>
      <c r="X357" s="87" t="s">
        <v>51</v>
      </c>
      <c r="Y357" s="26">
        <f>IF($T357="",(IFERROR(VLOOKUP($X357,$A$2:$H$595,4,0),"")),(IFERROR(IFERROR(VLOOKUP($X357,$A$2:$H$595,4,0),"")*$T357,"")))</f>
        <v>165</v>
      </c>
      <c r="Z357" s="27">
        <f>IF($T357="",(IFERROR(VLOOKUP($X357,$A$2:$H$595,5,0),"")),(IFERROR(IFERROR(VLOOKUP($X357,$A$2:$H$595,5,0),"")*$T357,"")))</f>
        <v>31.5</v>
      </c>
      <c r="AA357" s="151">
        <f>IF($T357="",(IFERROR(VLOOKUP($X357,$A$2:$H$595,6,0),"")),(IFERROR(IFERROR(VLOOKUP($X357,$A$2:$H$595,6,0),"")*$T357,"")))</f>
        <v>0</v>
      </c>
      <c r="AB357" s="28">
        <f>IF($T357="",(IFERROR(VLOOKUP($X357,$A$2:$H$595,7,0),"")),(IFERROR(IFERROR(VLOOKUP($X357,$A$2:$H$595,7,0),"")*$T357,"")))</f>
        <v>3.4499999999999997</v>
      </c>
      <c r="AC357">
        <f>IFERROR(VLOOKUP($AH357,$A$2:$H$595,4,0),"")</f>
        <v>156</v>
      </c>
      <c r="AD357" s="86">
        <f t="shared" si="273"/>
        <v>1.5</v>
      </c>
      <c r="AE357" s="139">
        <f t="shared" ref="AE357:AE410" si="276">AD357*100</f>
        <v>150</v>
      </c>
      <c r="AF357" s="86" t="s">
        <v>99</v>
      </c>
      <c r="AG357" s="87">
        <v>1.5</v>
      </c>
      <c r="AH357" s="87" t="s">
        <v>86</v>
      </c>
      <c r="AI357" s="26">
        <f>IF($AD357="",(IFERROR(VLOOKUP($AH357,$A$2:$H$595,4,0),"")),(IFERROR(IFERROR(VLOOKUP($AH357,$A$2:$H$595,4,0),"")*$AD357,"")))</f>
        <v>234</v>
      </c>
      <c r="AJ357" s="27">
        <f>IF($AD357="",(IFERROR(VLOOKUP($AH357,$A$2:$H$595,5,0),"")),(IFERROR(IFERROR(VLOOKUP($AH357,$A$2:$H$595,5,0),"")*$AD357,"")))</f>
        <v>30</v>
      </c>
      <c r="AK357" s="151">
        <f>IF($AD357="",(IFERROR(VLOOKUP($AH357,$A$2:$H$595,6,0),"")),(IFERROR(IFERROR(VLOOKUP($AH357,$A$2:$H$595,6,0),"")*$AD357,"")))</f>
        <v>0</v>
      </c>
      <c r="AL357" s="28">
        <f>IF($AD357="",(IFERROR(VLOOKUP($AH357,$A$2:$H$595,7,0),"")),(IFERROR(IFERROR(VLOOKUP($AH357,$A$2:$H$595,7,0),"")*$AD357,"")))</f>
        <v>12</v>
      </c>
    </row>
    <row r="358" spans="9:39" x14ac:dyDescent="0.3">
      <c r="J358" s="88">
        <v>2</v>
      </c>
      <c r="K358" s="140">
        <f t="shared" si="274"/>
        <v>200</v>
      </c>
      <c r="L358" s="88" t="s">
        <v>99</v>
      </c>
      <c r="M358" s="89"/>
      <c r="N358" s="89" t="s">
        <v>42</v>
      </c>
      <c r="O358" s="245">
        <f>IF($J358="",(IFERROR(VLOOKUP($N358,$A$2:$H$595,4,0),"")),(IFERROR(IFERROR(VLOOKUP($N358,$A$2:$H$595,4,0),"")*$J358,"")))</f>
        <v>260</v>
      </c>
      <c r="P358" s="237">
        <f>IF($J358="",(IFERROR(VLOOKUP($N358,$A$2:$H$595,5,0),"")),(IFERROR(IFERROR(VLOOKUP($N358,$A$2:$H$595,5,0),"")*$J358,"")))</f>
        <v>4.8</v>
      </c>
      <c r="Q358" s="252">
        <f>IF($J358="",(IFERROR(VLOOKUP($N358,$A$2:$H$595,6,0),"")),(IFERROR(IFERROR(VLOOKUP($N358,$A$2:$H$595,6,0),"")*$J358,"")))</f>
        <v>57.2</v>
      </c>
      <c r="R358" s="260">
        <f>IF($J358="",(IFERROR(VLOOKUP($N358,$A$2:$H$595,7,0),"")),(IFERROR(IFERROR(VLOOKUP($N358,$A$2:$H$595,7,0),"")*$J358,"")))</f>
        <v>0.4</v>
      </c>
      <c r="S358">
        <f>IFERROR(VLOOKUP($X358,$A$2:$H$595,4,0),"")</f>
        <v>88</v>
      </c>
      <c r="T358" s="88">
        <f t="shared" si="272"/>
        <v>2.9545454545454546</v>
      </c>
      <c r="U358" s="140">
        <f t="shared" si="275"/>
        <v>295.45454545454544</v>
      </c>
      <c r="V358" s="88" t="s">
        <v>99</v>
      </c>
      <c r="W358" s="89"/>
      <c r="X358" s="89" t="s">
        <v>54</v>
      </c>
      <c r="Y358" s="29">
        <f>IF($T358="",(IFERROR(VLOOKUP($X358,$A$2:$H$595,4,0),"")),(IFERROR(IFERROR(VLOOKUP($X358,$A$2:$H$595,4,0),"")*$T358,"")))</f>
        <v>260</v>
      </c>
      <c r="Z358" s="30">
        <f>IF($T358="",(IFERROR(VLOOKUP($X358,$A$2:$H$595,5,0),"")),(IFERROR(IFERROR(VLOOKUP($X358,$A$2:$H$595,5,0),"")*$T358,"")))</f>
        <v>2.9545454545454546</v>
      </c>
      <c r="AA358" s="152">
        <f>IF($T358="",(IFERROR(VLOOKUP($X358,$A$2:$H$595,6,0),"")),(IFERROR(IFERROR(VLOOKUP($X358,$A$2:$H$595,6,0),"")*$T358,"")))</f>
        <v>62.045454545454547</v>
      </c>
      <c r="AB358" s="31">
        <f>IF($T358="",(IFERROR(VLOOKUP($X358,$A$2:$H$595,7,0),"")),(IFERROR(IFERROR(VLOOKUP($X358,$A$2:$H$595,7,0),"")*$T358,"")))</f>
        <v>0</v>
      </c>
      <c r="AC358">
        <f>IFERROR(VLOOKUP($AH358,$A$2:$H$595,4,0),"")</f>
        <v>139</v>
      </c>
      <c r="AD358" s="88">
        <f t="shared" si="273"/>
        <v>1.4</v>
      </c>
      <c r="AE358" s="140">
        <f t="shared" si="276"/>
        <v>140</v>
      </c>
      <c r="AF358" s="88" t="s">
        <v>99</v>
      </c>
      <c r="AG358" s="89">
        <v>1.4</v>
      </c>
      <c r="AH358" s="89" t="s">
        <v>87</v>
      </c>
      <c r="AI358" s="29">
        <f>IF($AD358="",(IFERROR(VLOOKUP($AH358,$A$2:$H$595,4,0),"")),(IFERROR(IFERROR(VLOOKUP($AH358,$A$2:$H$595,4,0),"")*$AD358,"")))</f>
        <v>194.6</v>
      </c>
      <c r="AJ358" s="30">
        <f>IF($AD358="",(IFERROR(VLOOKUP($AH358,$A$2:$H$595,5,0),"")),(IFERROR(IFERROR(VLOOKUP($AH358,$A$2:$H$595,5,0),"")*$AD358,"")))</f>
        <v>6.02</v>
      </c>
      <c r="AK358" s="152">
        <f>IF($AD358="",(IFERROR(VLOOKUP($AH358,$A$2:$H$595,6,0),"")),(IFERROR(IFERROR(VLOOKUP($AH358,$A$2:$H$595,6,0),"")*$AD358,"")))</f>
        <v>38.779999999999994</v>
      </c>
      <c r="AL358" s="31">
        <f>IF($AD358="",(IFERROR(VLOOKUP($AH358,$A$2:$H$595,7,0),"")),(IFERROR(IFERROR(VLOOKUP($AH358,$A$2:$H$595,7,0),"")*$AD358,"")))</f>
        <v>0.7</v>
      </c>
    </row>
    <row r="359" spans="9:39" x14ac:dyDescent="0.3">
      <c r="J359" s="88">
        <v>0.05</v>
      </c>
      <c r="K359" s="140">
        <f t="shared" si="274"/>
        <v>5</v>
      </c>
      <c r="L359" s="88" t="s">
        <v>99</v>
      </c>
      <c r="M359" s="89"/>
      <c r="N359" s="89" t="s">
        <v>15</v>
      </c>
      <c r="O359" s="245">
        <f>IF($J359="",(IFERROR(VLOOKUP($N359,$A$2:$H$595,4,0),"")),(IFERROR(IFERROR(VLOOKUP($N359,$A$2:$H$595,4,0),"")*$J359,"")))</f>
        <v>35.85</v>
      </c>
      <c r="P359" s="237">
        <f>IF($J359="",(IFERROR(VLOOKUP($N359,$A$2:$H$595,5,0),"")),(IFERROR(IFERROR(VLOOKUP($N359,$A$2:$H$595,5,0),"")*$J359,"")))</f>
        <v>0.05</v>
      </c>
      <c r="Q359" s="252">
        <f>IF($J359="",(IFERROR(VLOOKUP($N359,$A$2:$H$595,6,0),"")),(IFERROR(IFERROR(VLOOKUP($N359,$A$2:$H$595,6,0),"")*$J359,"")))</f>
        <v>0</v>
      </c>
      <c r="R359" s="260">
        <f>IF($J359="",(IFERROR(VLOOKUP($N359,$A$2:$H$595,7,0),"")),(IFERROR(IFERROR(VLOOKUP($N359,$A$2:$H$595,7,0),"")*$J359,"")))</f>
        <v>4.05</v>
      </c>
      <c r="S359">
        <f>IFERROR(VLOOKUP($X359,$A$2:$H$595,4,0),"")</f>
        <v>900</v>
      </c>
      <c r="T359" s="88">
        <f t="shared" si="272"/>
        <v>3.9833333333333332E-2</v>
      </c>
      <c r="U359" s="140">
        <f t="shared" si="275"/>
        <v>3.9833333333333334</v>
      </c>
      <c r="V359" s="88" t="s">
        <v>99</v>
      </c>
      <c r="W359" s="89"/>
      <c r="X359" s="89" t="s">
        <v>21</v>
      </c>
      <c r="Y359" s="29">
        <f>IF($T359="",(IFERROR(VLOOKUP($X359,$A$2:$H$595,4,0),"")),(IFERROR(IFERROR(VLOOKUP($X359,$A$2:$H$595,4,0),"")*$T359,"")))</f>
        <v>35.85</v>
      </c>
      <c r="Z359" s="30">
        <f>IF($T359="",(IFERROR(VLOOKUP($X359,$A$2:$H$595,5,0),"")),(IFERROR(IFERROR(VLOOKUP($X359,$A$2:$H$595,5,0),"")*$T359,"")))</f>
        <v>0</v>
      </c>
      <c r="AA359" s="152">
        <f>IF($T359="",(IFERROR(VLOOKUP($X359,$A$2:$H$595,6,0),"")),(IFERROR(IFERROR(VLOOKUP($X359,$A$2:$H$595,6,0),"")*$T359,"")))</f>
        <v>0</v>
      </c>
      <c r="AB359" s="31">
        <f>IF($T359="",(IFERROR(VLOOKUP($X359,$A$2:$H$595,7,0),"")),(IFERROR(IFERROR(VLOOKUP($X359,$A$2:$H$595,7,0),"")*$T359,"")))</f>
        <v>3.9434999999999998</v>
      </c>
      <c r="AC359">
        <f>IFERROR(VLOOKUP($AH359,$A$2:$H$595,4,0),"")</f>
        <v>717</v>
      </c>
      <c r="AD359" s="88">
        <f t="shared" si="273"/>
        <v>0.05</v>
      </c>
      <c r="AE359" s="140">
        <f t="shared" si="276"/>
        <v>5</v>
      </c>
      <c r="AF359" s="88" t="s">
        <v>99</v>
      </c>
      <c r="AG359" s="89"/>
      <c r="AH359" s="89" t="s">
        <v>15</v>
      </c>
      <c r="AI359" s="29">
        <f>IF($AD359="",(IFERROR(VLOOKUP($AH359,$A$2:$H$595,4,0),"")),(IFERROR(IFERROR(VLOOKUP($AH359,$A$2:$H$595,4,0),"")*$AD359,"")))</f>
        <v>35.85</v>
      </c>
      <c r="AJ359" s="30">
        <f>IF($AD359="",(IFERROR(VLOOKUP($AH359,$A$2:$H$595,5,0),"")),(IFERROR(IFERROR(VLOOKUP($AH359,$A$2:$H$595,5,0),"")*$AD359,"")))</f>
        <v>0.05</v>
      </c>
      <c r="AK359" s="152">
        <f>IF($AD359="",(IFERROR(VLOOKUP($AH359,$A$2:$H$595,6,0),"")),(IFERROR(IFERROR(VLOOKUP($AH359,$A$2:$H$595,6,0),"")*$AD359,"")))</f>
        <v>0</v>
      </c>
      <c r="AL359" s="31">
        <f>IF($AD359="",(IFERROR(VLOOKUP($AH359,$A$2:$H$595,7,0),"")),(IFERROR(IFERROR(VLOOKUP($AH359,$A$2:$H$595,7,0),"")*$AD359,"")))</f>
        <v>4.05</v>
      </c>
    </row>
    <row r="360" spans="9:39" x14ac:dyDescent="0.3">
      <c r="J360" s="88"/>
      <c r="K360" s="140"/>
      <c r="L360" s="88"/>
      <c r="M360" s="89"/>
      <c r="N360" s="89"/>
      <c r="O360" s="245"/>
      <c r="P360" s="237"/>
      <c r="Q360" s="252"/>
      <c r="R360" s="260"/>
      <c r="T360" s="88" t="str">
        <f t="shared" si="272"/>
        <v/>
      </c>
      <c r="U360" s="140"/>
      <c r="V360" s="88"/>
      <c r="W360" s="89"/>
      <c r="X360" s="89"/>
      <c r="Y360" s="29"/>
      <c r="Z360" s="30"/>
      <c r="AA360" s="152"/>
      <c r="AB360" s="31"/>
      <c r="AD360" s="88" t="str">
        <f t="shared" si="273"/>
        <v/>
      </c>
      <c r="AE360" s="140"/>
      <c r="AF360" s="88"/>
      <c r="AG360" s="89"/>
      <c r="AH360" s="89"/>
      <c r="AI360" s="29"/>
      <c r="AJ360" s="30"/>
      <c r="AK360" s="152"/>
      <c r="AL360" s="31"/>
    </row>
    <row r="361" spans="9:39" x14ac:dyDescent="0.3">
      <c r="J361" s="88"/>
      <c r="K361" s="140"/>
      <c r="L361" s="88"/>
      <c r="M361" s="89"/>
      <c r="N361" s="89"/>
      <c r="O361" s="245"/>
      <c r="P361" s="237"/>
      <c r="Q361" s="252"/>
      <c r="R361" s="260"/>
      <c r="T361" s="88" t="str">
        <f t="shared" si="272"/>
        <v/>
      </c>
      <c r="U361" s="140"/>
      <c r="V361" s="88"/>
      <c r="W361" s="89"/>
      <c r="X361" s="89"/>
      <c r="Y361" s="29"/>
      <c r="Z361" s="30"/>
      <c r="AA361" s="152"/>
      <c r="AB361" s="31"/>
      <c r="AD361" s="88" t="str">
        <f t="shared" si="273"/>
        <v/>
      </c>
      <c r="AE361" s="140"/>
      <c r="AF361" s="88"/>
      <c r="AG361" s="89"/>
      <c r="AH361" s="89"/>
      <c r="AI361" s="29"/>
      <c r="AJ361" s="30"/>
      <c r="AK361" s="152"/>
      <c r="AL361" s="31"/>
    </row>
    <row r="362" spans="9:39" x14ac:dyDescent="0.3">
      <c r="I362">
        <v>4</v>
      </c>
      <c r="J362" s="88"/>
      <c r="K362" s="140"/>
      <c r="L362" s="88"/>
      <c r="M362" s="89" t="s">
        <v>107</v>
      </c>
      <c r="N362" s="89"/>
      <c r="O362" s="206">
        <f>SUM(O357:O361)</f>
        <v>460.85</v>
      </c>
      <c r="P362" s="215">
        <f t="shared" ref="P362" si="277">SUM(P357:P361)</f>
        <v>39.349999999999994</v>
      </c>
      <c r="Q362" s="225">
        <f t="shared" ref="Q362" si="278">SUM(Q357:Q361)</f>
        <v>57.2</v>
      </c>
      <c r="R362" s="231">
        <f t="shared" ref="R362" si="279">SUM(R357:R361)</f>
        <v>7.4499999999999993</v>
      </c>
      <c r="S362" s="3">
        <v>1098</v>
      </c>
      <c r="T362" s="88"/>
      <c r="U362" s="140"/>
      <c r="V362" s="88"/>
      <c r="W362" s="89" t="s">
        <v>107</v>
      </c>
      <c r="X362" s="89"/>
      <c r="Y362" s="32">
        <f>SUM(Y357:Y361)</f>
        <v>460.85</v>
      </c>
      <c r="Z362" s="45">
        <f t="shared" ref="Z362" si="280">SUM(Z357:Z361)</f>
        <v>34.454545454545453</v>
      </c>
      <c r="AA362" s="148">
        <f t="shared" ref="AA362" si="281">SUM(AA357:AA361)</f>
        <v>62.045454545454547</v>
      </c>
      <c r="AB362" s="46">
        <f t="shared" ref="AB362" si="282">SUM(AB357:AB361)</f>
        <v>7.3934999999999995</v>
      </c>
      <c r="AC362" s="3">
        <v>961</v>
      </c>
      <c r="AD362" s="88"/>
      <c r="AE362" s="140"/>
      <c r="AF362" s="88"/>
      <c r="AG362" s="89" t="s">
        <v>107</v>
      </c>
      <c r="AH362" s="89"/>
      <c r="AI362" s="32">
        <f>SUM(AI357:AI361)</f>
        <v>464.45000000000005</v>
      </c>
      <c r="AJ362" s="45">
        <f t="shared" ref="AJ362" si="283">SUM(AJ357:AJ361)</f>
        <v>36.069999999999993</v>
      </c>
      <c r="AK362" s="148">
        <f t="shared" ref="AK362" si="284">SUM(AK357:AK361)</f>
        <v>38.779999999999994</v>
      </c>
      <c r="AL362" s="46">
        <f t="shared" ref="AL362" si="285">SUM(AL357:AL361)</f>
        <v>16.75</v>
      </c>
    </row>
    <row r="363" spans="9:39" ht="15" thickBot="1" x14ac:dyDescent="0.35">
      <c r="I363">
        <v>1</v>
      </c>
      <c r="J363" s="104"/>
      <c r="K363" s="141"/>
      <c r="L363" s="104"/>
      <c r="M363" s="105"/>
      <c r="N363" s="105"/>
      <c r="O363" s="249"/>
      <c r="P363" s="242"/>
      <c r="Q363" s="257"/>
      <c r="R363" s="264"/>
      <c r="S363" s="3"/>
      <c r="T363" s="90" t="str">
        <f t="shared" ref="T363:T368" si="286">IFERROR(IF(W363="",O363/S363,W363),"")</f>
        <v/>
      </c>
      <c r="U363" s="142"/>
      <c r="V363" s="90"/>
      <c r="W363" s="91"/>
      <c r="X363" s="91"/>
      <c r="Y363" s="36"/>
      <c r="Z363" s="34"/>
      <c r="AA363" s="149"/>
      <c r="AB363" s="35"/>
      <c r="AC363" s="3"/>
      <c r="AD363" s="90" t="str">
        <f t="shared" ref="AD363:AD368" si="287">IFERROR(IF(AG363="",Y363/AC363,AG363),"")</f>
        <v/>
      </c>
      <c r="AE363" s="142"/>
      <c r="AF363" s="90"/>
      <c r="AG363" s="91"/>
      <c r="AH363" s="91"/>
      <c r="AI363" s="36"/>
      <c r="AJ363" s="34"/>
      <c r="AK363" s="149"/>
      <c r="AL363" s="35"/>
    </row>
    <row r="364" spans="9:39" ht="15" thickTop="1" x14ac:dyDescent="0.3">
      <c r="I364">
        <v>1</v>
      </c>
      <c r="J364" s="92">
        <v>0.5</v>
      </c>
      <c r="K364" s="129">
        <f t="shared" si="274"/>
        <v>50</v>
      </c>
      <c r="L364" s="92" t="s">
        <v>99</v>
      </c>
      <c r="M364" s="93"/>
      <c r="N364" s="93" t="s">
        <v>10</v>
      </c>
      <c r="O364" s="244">
        <f>IF($J364="",(IFERROR(VLOOKUP($N364,$A$2:$H$595,4,0),"")),(IFERROR(IFERROR(VLOOKUP($N364,$A$2:$H$595,4,0),"")*$J364,"")))</f>
        <v>180</v>
      </c>
      <c r="P364" s="236">
        <f>IF($J364="",(IFERROR(VLOOKUP($N364,$A$2:$H$595,5,0),"")),(IFERROR(IFERROR(VLOOKUP($N364,$A$2:$H$595,5,0),"")*$J364,"")))</f>
        <v>6.5</v>
      </c>
      <c r="Q364" s="251">
        <f>IF($J364="",(IFERROR(VLOOKUP($N364,$A$2:$H$595,6,0),"")),(IFERROR(IFERROR(VLOOKUP($N364,$A$2:$H$595,6,0),"")*$J364,"")))</f>
        <v>34</v>
      </c>
      <c r="R364" s="259">
        <f>IF($J364="",(IFERROR(VLOOKUP($N364,$A$2:$H$595,7,0),"")),(IFERROR(IFERROR(VLOOKUP($N364,$A$2:$H$595,7,0),"")*$J364,"")))</f>
        <v>3.5</v>
      </c>
      <c r="S364">
        <f>IFERROR(VLOOKUP($X364,$A$2:$H$595,4,0),"")</f>
        <v>383</v>
      </c>
      <c r="T364" s="92">
        <f t="shared" si="286"/>
        <v>0.45</v>
      </c>
      <c r="U364" s="129">
        <f t="shared" si="275"/>
        <v>45</v>
      </c>
      <c r="V364" s="92" t="s">
        <v>99</v>
      </c>
      <c r="W364" s="93">
        <v>0.45</v>
      </c>
      <c r="X364" s="93" t="s">
        <v>40</v>
      </c>
      <c r="Y364" s="26">
        <f>IF($T364="",(IFERROR(VLOOKUP($X364,$A$2:$H$595,4,0),"")),(IFERROR(IFERROR(VLOOKUP($X364,$A$2:$H$595,4,0),"")*$T364,"")))</f>
        <v>172.35</v>
      </c>
      <c r="Z364" s="27">
        <f>IF($T364="",(IFERROR(VLOOKUP($X364,$A$2:$H$595,5,0),"")),(IFERROR(IFERROR(VLOOKUP($X364,$A$2:$H$595,5,0),"")*$T364,"")))</f>
        <v>2.9250000000000003</v>
      </c>
      <c r="AA364" s="151">
        <f>IF($T364="",(IFERROR(VLOOKUP($X364,$A$2:$H$595,6,0),"")),(IFERROR(IFERROR(VLOOKUP($X364,$A$2:$H$595,6,0),"")*$T364,"")))</f>
        <v>38.925000000000004</v>
      </c>
      <c r="AB364" s="28">
        <f>IF($T364="",(IFERROR(VLOOKUP($X364,$A$2:$H$595,7,0),"")),(IFERROR(IFERROR(VLOOKUP($X364,$A$2:$H$595,7,0),"")*$T364,"")))</f>
        <v>0.45</v>
      </c>
      <c r="AC364">
        <f>IFERROR(VLOOKUP($AH364,$A$2:$H$595,4,0),"")</f>
        <v>202</v>
      </c>
      <c r="AD364" s="92">
        <f t="shared" si="287"/>
        <v>0.7</v>
      </c>
      <c r="AE364" s="129">
        <f t="shared" si="276"/>
        <v>70</v>
      </c>
      <c r="AF364" s="92" t="s">
        <v>99</v>
      </c>
      <c r="AG364" s="93">
        <v>0.7</v>
      </c>
      <c r="AH364" s="93" t="s">
        <v>145</v>
      </c>
      <c r="AI364" s="26">
        <f>IF($AD364="",(IFERROR(VLOOKUP($AH364,$A$2:$H$595,4,0),"")),(IFERROR(IFERROR(VLOOKUP($AH364,$A$2:$H$595,4,0),"")*$AD364,"")))</f>
        <v>141.39999999999998</v>
      </c>
      <c r="AJ364" s="27">
        <f>IF($AD364="",(IFERROR(VLOOKUP($AH364,$A$2:$H$595,5,0),"")),(IFERROR(IFERROR(VLOOKUP($AH364,$A$2:$H$595,5,0),"")*$AD364,"")))</f>
        <v>7.6999999999999993</v>
      </c>
      <c r="AK364" s="151">
        <f>IF($AD364="",(IFERROR(VLOOKUP($AH364,$A$2:$H$595,6,0),"")),(IFERROR(IFERROR(VLOOKUP($AH364,$A$2:$H$595,6,0),"")*$AD364,"")))</f>
        <v>23.099999999999998</v>
      </c>
      <c r="AL364" s="28">
        <f>IF($AD364="",(IFERROR(VLOOKUP($AH364,$A$2:$H$595,7,0),"")),(IFERROR(IFERROR(VLOOKUP($AH364,$A$2:$H$595,7,0),"")*$AD364,"")))</f>
        <v>0.35</v>
      </c>
    </row>
    <row r="365" spans="9:39" x14ac:dyDescent="0.3">
      <c r="J365" s="94">
        <v>0.35</v>
      </c>
      <c r="K365" s="130">
        <f t="shared" si="274"/>
        <v>35</v>
      </c>
      <c r="L365" s="94" t="s">
        <v>99</v>
      </c>
      <c r="M365" s="95"/>
      <c r="N365" s="95" t="s">
        <v>14</v>
      </c>
      <c r="O365" s="245">
        <f>IF($J365="",(IFERROR(VLOOKUP($N365,$A$2:$H$595,4,0),"")),(IFERROR(IFERROR(VLOOKUP($N365,$A$2:$H$595,4,0),"")*$J365,"")))</f>
        <v>210</v>
      </c>
      <c r="P365" s="237">
        <f>IF($J365="",(IFERROR(VLOOKUP($N365,$A$2:$H$595,5,0),"")),(IFERROR(IFERROR(VLOOKUP($N365,$A$2:$H$595,5,0),"")*$J365,"")))</f>
        <v>8.3999999999999986</v>
      </c>
      <c r="Q365" s="252">
        <f>IF($J365="",(IFERROR(VLOOKUP($N365,$A$2:$H$595,6,0),"")),(IFERROR(IFERROR(VLOOKUP($N365,$A$2:$H$595,6,0),"")*$J365,"")))</f>
        <v>4.1999999999999993</v>
      </c>
      <c r="R365" s="260">
        <f>IF($J365="",(IFERROR(VLOOKUP($N365,$A$2:$H$595,7,0),"")),(IFERROR(IFERROR(VLOOKUP($N365,$A$2:$H$595,7,0),"")*$J365,"")))</f>
        <v>16.799999999999997</v>
      </c>
      <c r="S365">
        <f>IFERROR(VLOOKUP($X365,$A$2:$H$595,4,0),"")</f>
        <v>654</v>
      </c>
      <c r="T365" s="94">
        <f t="shared" si="286"/>
        <v>0.2</v>
      </c>
      <c r="U365" s="130">
        <f t="shared" si="275"/>
        <v>20</v>
      </c>
      <c r="V365" s="94" t="s">
        <v>99</v>
      </c>
      <c r="W365" s="95">
        <v>0.2</v>
      </c>
      <c r="X365" s="95" t="s">
        <v>27</v>
      </c>
      <c r="Y365" s="29">
        <f>IF($T365="",(IFERROR(VLOOKUP($X365,$A$2:$H$595,4,0),"")),(IFERROR(IFERROR(VLOOKUP($X365,$A$2:$H$595,4,0),"")*$T365,"")))</f>
        <v>130.80000000000001</v>
      </c>
      <c r="Z365" s="30">
        <f>IF($T365="",(IFERROR(VLOOKUP($X365,$A$2:$H$595,5,0),"")),(IFERROR(IFERROR(VLOOKUP($X365,$A$2:$H$595,5,0),"")*$T365,"")))</f>
        <v>3</v>
      </c>
      <c r="AA365" s="152">
        <f>IF($T365="",(IFERROR(VLOOKUP($X365,$A$2:$H$595,6,0),"")),(IFERROR(IFERROR(VLOOKUP($X365,$A$2:$H$595,6,0),"")*$T365,"")))</f>
        <v>2.8000000000000003</v>
      </c>
      <c r="AB365" s="31">
        <f>IF($T365="",(IFERROR(VLOOKUP($X365,$A$2:$H$595,7,0),"")),(IFERROR(IFERROR(VLOOKUP($X365,$A$2:$H$595,7,0),"")*$T365,"")))</f>
        <v>13</v>
      </c>
      <c r="AC365">
        <f>IFERROR(VLOOKUP($AH365,$A$2:$H$595,4,0),"")</f>
        <v>160</v>
      </c>
      <c r="AD365" s="94">
        <f t="shared" si="287"/>
        <v>0.8</v>
      </c>
      <c r="AE365" s="130">
        <f t="shared" si="276"/>
        <v>80</v>
      </c>
      <c r="AF365" s="94" t="s">
        <v>99</v>
      </c>
      <c r="AG365" s="95">
        <v>0.8</v>
      </c>
      <c r="AH365" s="95" t="s">
        <v>80</v>
      </c>
      <c r="AI365" s="29">
        <f>IF($AD365="",(IFERROR(VLOOKUP($AH365,$A$2:$H$595,4,0),"")),(IFERROR(IFERROR(VLOOKUP($AH365,$A$2:$H$595,4,0),"")*$AD365,"")))</f>
        <v>128</v>
      </c>
      <c r="AJ365" s="30">
        <f>IF($AD365="",(IFERROR(VLOOKUP($AH365,$A$2:$H$595,5,0),"")),(IFERROR(IFERROR(VLOOKUP($AH365,$A$2:$H$595,5,0),"")*$AD365,"")))</f>
        <v>1.6</v>
      </c>
      <c r="AK365" s="152">
        <f>IF($AD365="",(IFERROR(VLOOKUP($AH365,$A$2:$H$595,6,0),"")),(IFERROR(IFERROR(VLOOKUP($AH365,$A$2:$H$595,6,0),"")*$AD365,"")))</f>
        <v>6.8239999999999998</v>
      </c>
      <c r="AL365" s="31">
        <f>IF($AD365="",(IFERROR(VLOOKUP($AH365,$A$2:$H$595,7,0),"")),(IFERROR(IFERROR(VLOOKUP($AH365,$A$2:$H$595,7,0),"")*$AD365,"")))</f>
        <v>11.728000000000002</v>
      </c>
      <c r="AM365" s="3"/>
    </row>
    <row r="366" spans="9:39" x14ac:dyDescent="0.3">
      <c r="J366" s="94">
        <v>0.5</v>
      </c>
      <c r="K366" s="130">
        <f t="shared" si="274"/>
        <v>50</v>
      </c>
      <c r="L366" s="94" t="s">
        <v>99</v>
      </c>
      <c r="M366" s="95"/>
      <c r="N366" s="95" t="s">
        <v>25</v>
      </c>
      <c r="O366" s="245">
        <f>IF($J366="",(IFERROR(VLOOKUP($N366,$A$2:$H$595,4,0),"")),(IFERROR(IFERROR(VLOOKUP($N366,$A$2:$H$595,4,0),"")*$J366,"")))</f>
        <v>30</v>
      </c>
      <c r="P366" s="237">
        <f>IF($J366="",(IFERROR(VLOOKUP($N366,$A$2:$H$595,5,0),"")),(IFERROR(IFERROR(VLOOKUP($N366,$A$2:$H$595,5,0),"")*$J366,"")))</f>
        <v>0.5</v>
      </c>
      <c r="Q366" s="252">
        <f>IF($J366="",(IFERROR(VLOOKUP($N366,$A$2:$H$595,6,0),"")),(IFERROR(IFERROR(VLOOKUP($N366,$A$2:$H$595,6,0),"")*$J366,"")))</f>
        <v>7</v>
      </c>
      <c r="R366" s="260">
        <f>IF($J366="",(IFERROR(VLOOKUP($N366,$A$2:$H$595,7,0),"")),(IFERROR(IFERROR(VLOOKUP($N366,$A$2:$H$595,7,0),"")*$J366,"")))</f>
        <v>0</v>
      </c>
      <c r="S366">
        <f>IFERROR(VLOOKUP($X366,$A$2:$H$595,4,0),"")</f>
        <v>45</v>
      </c>
      <c r="T366" s="94">
        <f t="shared" si="286"/>
        <v>0.7</v>
      </c>
      <c r="U366" s="130">
        <f t="shared" si="275"/>
        <v>70</v>
      </c>
      <c r="V366" s="94" t="s">
        <v>99</v>
      </c>
      <c r="W366" s="95">
        <v>0.7</v>
      </c>
      <c r="X366" s="95" t="s">
        <v>26</v>
      </c>
      <c r="Y366" s="29">
        <f>IF($T366="",(IFERROR(VLOOKUP($X366,$A$2:$H$595,4,0),"")),(IFERROR(IFERROR(VLOOKUP($X366,$A$2:$H$595,4,0),"")*$T366,"")))</f>
        <v>31.499999999999996</v>
      </c>
      <c r="Z366" s="30">
        <f>IF($T366="",(IFERROR(VLOOKUP($X366,$A$2:$H$595,5,0),"")),(IFERROR(IFERROR(VLOOKUP($X366,$A$2:$H$595,5,0),"")*$T366,"")))</f>
        <v>0.7</v>
      </c>
      <c r="AA366" s="152">
        <f>IF($T366="",(IFERROR(VLOOKUP($X366,$A$2:$H$595,6,0),"")),(IFERROR(IFERROR(VLOOKUP($X366,$A$2:$H$595,6,0),"")*$T366,"")))</f>
        <v>3.5</v>
      </c>
      <c r="AB366" s="31">
        <f>IF($T366="",(IFERROR(VLOOKUP($X366,$A$2:$H$595,7,0),"")),(IFERROR(IFERROR(VLOOKUP($X366,$A$2:$H$595,7,0),"")*$T366,"")))</f>
        <v>0</v>
      </c>
      <c r="AC366">
        <f>IFERROR(VLOOKUP($AH366,$A$2:$H$595,4,0),"")</f>
        <v>717</v>
      </c>
      <c r="AD366" s="94">
        <f t="shared" si="287"/>
        <v>0.05</v>
      </c>
      <c r="AE366" s="130">
        <f t="shared" si="276"/>
        <v>5</v>
      </c>
      <c r="AF366" s="94" t="s">
        <v>99</v>
      </c>
      <c r="AG366" s="95">
        <v>0.05</v>
      </c>
      <c r="AH366" s="95" t="s">
        <v>15</v>
      </c>
      <c r="AI366" s="29">
        <f>IF($AD366="",(IFERROR(VLOOKUP($AH366,$A$2:$H$595,4,0),"")),(IFERROR(IFERROR(VLOOKUP($AH366,$A$2:$H$595,4,0),"")*$AD366,"")))</f>
        <v>35.85</v>
      </c>
      <c r="AJ366" s="30">
        <f>IF($AD366="",(IFERROR(VLOOKUP($AH366,$A$2:$H$595,5,0),"")),(IFERROR(IFERROR(VLOOKUP($AH366,$A$2:$H$595,5,0),"")*$AD366,"")))</f>
        <v>0.05</v>
      </c>
      <c r="AK366" s="152">
        <f>IF($AD366="",(IFERROR(VLOOKUP($AH366,$A$2:$H$595,6,0),"")),(IFERROR(IFERROR(VLOOKUP($AH366,$A$2:$H$595,6,0),"")*$AD366,"")))</f>
        <v>0</v>
      </c>
      <c r="AL366" s="31">
        <f>IF($AD366="",(IFERROR(VLOOKUP($AH366,$A$2:$H$595,7,0),"")),(IFERROR(IFERROR(VLOOKUP($AH366,$A$2:$H$595,7,0),"")*$AD366,"")))</f>
        <v>4.05</v>
      </c>
    </row>
    <row r="367" spans="9:39" x14ac:dyDescent="0.3">
      <c r="J367" s="94">
        <v>0.5</v>
      </c>
      <c r="K367" s="127">
        <v>0.5</v>
      </c>
      <c r="L367" s="94" t="s">
        <v>104</v>
      </c>
      <c r="M367" s="95"/>
      <c r="N367" s="95" t="s">
        <v>134</v>
      </c>
      <c r="O367" s="245">
        <f>IF($J367="",(IFERROR(VLOOKUP($N367,$A$2:$H$595,4,0),"")),(IFERROR(IFERROR(VLOOKUP($N367,$A$2:$H$595,4,0),"")*$J367,"")))</f>
        <v>60</v>
      </c>
      <c r="P367" s="237">
        <f>IF($J367="",(IFERROR(VLOOKUP($N367,$A$2:$H$595,5,0),"")),(IFERROR(IFERROR(VLOOKUP($N367,$A$2:$H$595,5,0),"")*$J367,"")))</f>
        <v>12</v>
      </c>
      <c r="Q367" s="252">
        <f>IF($J367="",(IFERROR(VLOOKUP($N367,$A$2:$H$595,6,0),"")),(IFERROR(IFERROR(VLOOKUP($N367,$A$2:$H$595,6,0),"")*$J367,"")))</f>
        <v>1.5</v>
      </c>
      <c r="R367" s="260">
        <f>IF($J367="",(IFERROR(VLOOKUP($N367,$A$2:$H$595,7,0),"")),(IFERROR(IFERROR(VLOOKUP($N367,$A$2:$H$595,7,0),"")*$J367,"")))</f>
        <v>0.5</v>
      </c>
      <c r="S367">
        <f>IFERROR(VLOOKUP($X367,$A$2:$H$595,4,0),"")</f>
        <v>80</v>
      </c>
      <c r="T367" s="94">
        <f t="shared" si="286"/>
        <v>1</v>
      </c>
      <c r="U367" s="130">
        <f t="shared" si="275"/>
        <v>100</v>
      </c>
      <c r="V367" s="94" t="s">
        <v>99</v>
      </c>
      <c r="W367" s="95">
        <v>1</v>
      </c>
      <c r="X367" s="95" t="s">
        <v>73</v>
      </c>
      <c r="Y367" s="29">
        <f>IF($T367="",(IFERROR(VLOOKUP($X367,$A$2:$H$595,4,0),"")),(IFERROR(IFERROR(VLOOKUP($X367,$A$2:$H$595,4,0),"")*$T367,"")))</f>
        <v>80</v>
      </c>
      <c r="Z367" s="30">
        <f>IF($T367="",(IFERROR(VLOOKUP($X367,$A$2:$H$595,5,0),"")),(IFERROR(IFERROR(VLOOKUP($X367,$A$2:$H$595,5,0),"")*$T367,"")))</f>
        <v>11</v>
      </c>
      <c r="AA367" s="152">
        <f>IF($T367="",(IFERROR(VLOOKUP($X367,$A$2:$H$595,6,0),"")),(IFERROR(IFERROR(VLOOKUP($X367,$A$2:$H$595,6,0),"")*$T367,"")))</f>
        <v>3</v>
      </c>
      <c r="AB367" s="31">
        <f>IF($T367="",(IFERROR(VLOOKUP($X367,$A$2:$H$595,7,0),"")),(IFERROR(IFERROR(VLOOKUP($X367,$A$2:$H$595,7,0),"")*$T367,"")))</f>
        <v>2.2999999999999998</v>
      </c>
      <c r="AC367">
        <f>IFERROR(VLOOKUP($AH367,$A$2:$H$595,4,0),"")</f>
        <v>100</v>
      </c>
      <c r="AD367" s="94">
        <f t="shared" si="287"/>
        <v>0.8</v>
      </c>
      <c r="AE367" s="130">
        <f t="shared" si="276"/>
        <v>80</v>
      </c>
      <c r="AF367" s="94" t="s">
        <v>99</v>
      </c>
      <c r="AG367" s="95">
        <v>0.8</v>
      </c>
      <c r="AH367" s="95" t="s">
        <v>34</v>
      </c>
      <c r="AI367" s="29">
        <f>IF($AD367="",(IFERROR(VLOOKUP($AH367,$A$2:$H$595,4,0),"")),(IFERROR(IFERROR(VLOOKUP($AH367,$A$2:$H$595,4,0),"")*$AD367,"")))</f>
        <v>80</v>
      </c>
      <c r="AJ367" s="30">
        <f>IF($AD367="",(IFERROR(VLOOKUP($AH367,$A$2:$H$595,5,0),"")),(IFERROR(IFERROR(VLOOKUP($AH367,$A$2:$H$595,5,0),"")*$AD367,"")))</f>
        <v>16.8</v>
      </c>
      <c r="AK367" s="152">
        <f>IF($AD367="",(IFERROR(VLOOKUP($AH367,$A$2:$H$595,6,0),"")),(IFERROR(IFERROR(VLOOKUP($AH367,$A$2:$H$595,6,0),"")*$AD367,"")))</f>
        <v>0.8</v>
      </c>
      <c r="AL367" s="31">
        <f>IF($AD367="",(IFERROR(VLOOKUP($AH367,$A$2:$H$595,7,0),"")),(IFERROR(IFERROR(VLOOKUP($AH367,$A$2:$H$595,7,0),"")*$AD367,"")))</f>
        <v>1.6</v>
      </c>
    </row>
    <row r="368" spans="9:39" x14ac:dyDescent="0.3">
      <c r="J368" s="94"/>
      <c r="K368" s="130"/>
      <c r="L368" s="94"/>
      <c r="M368" s="95"/>
      <c r="N368" s="95"/>
      <c r="O368" s="245"/>
      <c r="P368" s="237"/>
      <c r="Q368" s="252"/>
      <c r="R368" s="260"/>
      <c r="S368">
        <f>IFERROR(VLOOKUP($X368,$A$2:$H$595,4,0),"")</f>
        <v>486</v>
      </c>
      <c r="T368" s="94">
        <f t="shared" si="286"/>
        <v>0.15</v>
      </c>
      <c r="U368" s="130">
        <f t="shared" si="275"/>
        <v>15</v>
      </c>
      <c r="V368" s="94" t="s">
        <v>99</v>
      </c>
      <c r="W368" s="95">
        <v>0.15</v>
      </c>
      <c r="X368" s="95" t="s">
        <v>20</v>
      </c>
      <c r="Y368" s="29">
        <f>IF($T368="",(IFERROR(VLOOKUP($X368,$A$2:$H$595,4,0),"")),(IFERROR(IFERROR(VLOOKUP($X368,$A$2:$H$595,4,0),"")*$T368,"")))</f>
        <v>72.899999999999991</v>
      </c>
      <c r="Z368" s="30">
        <f>IF($T368="",(IFERROR(VLOOKUP($X368,$A$2:$H$595,5,0),"")),(IFERROR(IFERROR(VLOOKUP($X368,$A$2:$H$595,5,0),"")*$T368,"")))</f>
        <v>3</v>
      </c>
      <c r="AA368" s="152">
        <f>IF($T368="",(IFERROR(VLOOKUP($X368,$A$2:$H$595,6,0),"")),(IFERROR(IFERROR(VLOOKUP($X368,$A$2:$H$595,6,0),"")*$T368,"")))</f>
        <v>4.95</v>
      </c>
      <c r="AB368" s="31">
        <f>IF($T368="",(IFERROR(VLOOKUP($X368,$A$2:$H$595,7,0),"")),(IFERROR(IFERROR(VLOOKUP($X368,$A$2:$H$595,7,0),"")*$T368,"")))</f>
        <v>4.6499999999999995</v>
      </c>
      <c r="AC368">
        <f>IFERROR(VLOOKUP($AH368,$A$2:$H$595,4,0),"")</f>
        <v>80</v>
      </c>
      <c r="AD368" s="94">
        <f t="shared" si="287"/>
        <v>1</v>
      </c>
      <c r="AE368" s="127">
        <v>1</v>
      </c>
      <c r="AF368" s="94" t="s">
        <v>101</v>
      </c>
      <c r="AG368" s="95">
        <v>1</v>
      </c>
      <c r="AH368" s="95" t="s">
        <v>5</v>
      </c>
      <c r="AI368" s="29">
        <f>IF($AD368="",(IFERROR(VLOOKUP($AH368,$A$2:$H$595,4,0),"")),(IFERROR(IFERROR(VLOOKUP($AH368,$A$2:$H$595,4,0),"")*$AD368,"")))</f>
        <v>80</v>
      </c>
      <c r="AJ368" s="30">
        <f>IF($AD368="",(IFERROR(VLOOKUP($AH368,$A$2:$H$595,5,0),"")),(IFERROR(IFERROR(VLOOKUP($AH368,$A$2:$H$595,5,0),"")*$AD368,"")))</f>
        <v>6</v>
      </c>
      <c r="AK368" s="152">
        <f>IF($AD368="",(IFERROR(VLOOKUP($AH368,$A$2:$H$595,6,0),"")),(IFERROR(IFERROR(VLOOKUP($AH368,$A$2:$H$595,6,0),"")*$AD368,"")))</f>
        <v>0</v>
      </c>
      <c r="AL368" s="31">
        <f>IF($AD368="",(IFERROR(VLOOKUP($AH368,$A$2:$H$595,7,0),"")),(IFERROR(IFERROR(VLOOKUP($AH368,$A$2:$H$595,7,0),"")*$AD368,"")))</f>
        <v>5</v>
      </c>
    </row>
    <row r="369" spans="9:39" x14ac:dyDescent="0.3">
      <c r="I369">
        <v>2.5</v>
      </c>
      <c r="J369" s="94"/>
      <c r="K369" s="130"/>
      <c r="L369" s="94"/>
      <c r="M369" s="95"/>
      <c r="N369" s="95"/>
      <c r="O369" s="206"/>
      <c r="P369" s="237"/>
      <c r="Q369" s="252"/>
      <c r="R369" s="260"/>
      <c r="T369" s="94"/>
      <c r="U369" s="130"/>
      <c r="V369" s="94"/>
      <c r="W369" s="95"/>
      <c r="X369" s="95"/>
      <c r="Y369" s="32"/>
      <c r="Z369" s="30"/>
      <c r="AA369" s="152"/>
      <c r="AB369" s="31"/>
      <c r="AD369" s="94"/>
      <c r="AE369" s="130"/>
      <c r="AF369" s="94"/>
      <c r="AG369" s="95"/>
      <c r="AH369" s="95"/>
      <c r="AI369" s="32"/>
      <c r="AJ369" s="30"/>
      <c r="AK369" s="152"/>
      <c r="AL369" s="31"/>
    </row>
    <row r="370" spans="9:39" x14ac:dyDescent="0.3">
      <c r="I370">
        <v>1.3</v>
      </c>
      <c r="J370" s="94"/>
      <c r="K370" s="130"/>
      <c r="L370" s="94"/>
      <c r="M370" s="95" t="s">
        <v>107</v>
      </c>
      <c r="N370" s="95"/>
      <c r="O370" s="206">
        <f>SUM(O364:O368)</f>
        <v>480</v>
      </c>
      <c r="P370" s="215">
        <f t="shared" ref="P370" si="288">SUM(P364:P368)</f>
        <v>27.4</v>
      </c>
      <c r="Q370" s="225">
        <f t="shared" ref="Q370" si="289">SUM(Q364:Q368)</f>
        <v>46.7</v>
      </c>
      <c r="R370" s="231">
        <f t="shared" ref="R370" si="290">SUM(R364:R368)</f>
        <v>20.799999999999997</v>
      </c>
      <c r="S370" s="3">
        <v>1615</v>
      </c>
      <c r="T370" s="94"/>
      <c r="U370" s="130"/>
      <c r="V370" s="94"/>
      <c r="W370" s="95" t="s">
        <v>107</v>
      </c>
      <c r="X370" s="95"/>
      <c r="Y370" s="32">
        <f>SUM(Y364:Y368)</f>
        <v>487.54999999999995</v>
      </c>
      <c r="Z370" s="45">
        <f t="shared" ref="Z370" si="291">SUM(Z364:Z368)</f>
        <v>20.625</v>
      </c>
      <c r="AA370" s="148">
        <f t="shared" ref="AA370" si="292">SUM(AA364:AA368)</f>
        <v>53.175000000000004</v>
      </c>
      <c r="AB370" s="46">
        <f t="shared" ref="AB370" si="293">SUM(AB364:AB368)</f>
        <v>20.399999999999999</v>
      </c>
      <c r="AC370" s="3">
        <v>1259</v>
      </c>
      <c r="AD370" s="94"/>
      <c r="AE370" s="130"/>
      <c r="AF370" s="94"/>
      <c r="AG370" s="95" t="s">
        <v>107</v>
      </c>
      <c r="AH370" s="95"/>
      <c r="AI370" s="32">
        <f>SUM(AI364:AI368)</f>
        <v>465.25</v>
      </c>
      <c r="AJ370" s="45">
        <f t="shared" ref="AJ370" si="294">SUM(AJ364:AJ368)</f>
        <v>32.15</v>
      </c>
      <c r="AK370" s="148">
        <f t="shared" ref="AK370" si="295">SUM(AK364:AK368)</f>
        <v>30.724</v>
      </c>
      <c r="AL370" s="46">
        <f t="shared" ref="AL370" si="296">SUM(AL364:AL368)</f>
        <v>22.728000000000002</v>
      </c>
    </row>
    <row r="371" spans="9:39" ht="15" thickBot="1" x14ac:dyDescent="0.35">
      <c r="I371">
        <v>1</v>
      </c>
      <c r="J371" s="96"/>
      <c r="K371" s="131"/>
      <c r="L371" s="96"/>
      <c r="M371" s="97"/>
      <c r="N371" s="97"/>
      <c r="O371" s="246"/>
      <c r="P371" s="238"/>
      <c r="Q371" s="253"/>
      <c r="R371" s="261"/>
      <c r="T371" s="96" t="str">
        <f t="shared" ref="T371:T376" si="297">IFERROR(IF(W371="",O371/S371,W371),"")</f>
        <v/>
      </c>
      <c r="U371" s="131"/>
      <c r="V371" s="96"/>
      <c r="W371" s="97"/>
      <c r="X371" s="97"/>
      <c r="Y371" s="36"/>
      <c r="Z371" s="34"/>
      <c r="AA371" s="149"/>
      <c r="AB371" s="35"/>
      <c r="AD371" s="96" t="str">
        <f t="shared" ref="AD371:AD376" si="298">IFERROR(IF(AG371="",Y371/AC371,AG371),"")</f>
        <v/>
      </c>
      <c r="AE371" s="131"/>
      <c r="AF371" s="96"/>
      <c r="AG371" s="97"/>
      <c r="AH371" s="97"/>
      <c r="AI371" s="36"/>
      <c r="AJ371" s="34"/>
      <c r="AK371" s="149"/>
      <c r="AL371" s="35"/>
    </row>
    <row r="372" spans="9:39" ht="15" thickTop="1" x14ac:dyDescent="0.3">
      <c r="J372" s="78">
        <v>1.2</v>
      </c>
      <c r="K372" s="118">
        <f t="shared" si="274"/>
        <v>120</v>
      </c>
      <c r="L372" s="78" t="s">
        <v>99</v>
      </c>
      <c r="M372" s="79"/>
      <c r="N372" s="79" t="s">
        <v>48</v>
      </c>
      <c r="O372" s="244">
        <f>IF($J372="",(IFERROR(VLOOKUP($N372,$A$2:$H$595,4,0),"")),(IFERROR(IFERROR(VLOOKUP($N372,$A$2:$H$595,4,0),"")*$J372,"")))</f>
        <v>258</v>
      </c>
      <c r="P372" s="236">
        <f>IF($J372="",(IFERROR(VLOOKUP($N372,$A$2:$H$595,5,0),"")),(IFERROR(IFERROR(VLOOKUP($N372,$A$2:$H$595,5,0),"")*$J372,"")))</f>
        <v>22.8</v>
      </c>
      <c r="Q372" s="251">
        <f>IF($J372="",(IFERROR(VLOOKUP($N372,$A$2:$H$595,6,0),"")),(IFERROR(IFERROR(VLOOKUP($N372,$A$2:$H$595,6,0),"")*$J372,"")))</f>
        <v>0</v>
      </c>
      <c r="R372" s="259">
        <f>IF($J372="",(IFERROR(VLOOKUP($N372,$A$2:$H$595,7,0),"")),(IFERROR(IFERROR(VLOOKUP($N372,$A$2:$H$595,7,0),"")*$J372,"")))</f>
        <v>18</v>
      </c>
      <c r="S372">
        <f>IFERROR(VLOOKUP($X372,$A$2:$H$595,4,0),"")</f>
        <v>217</v>
      </c>
      <c r="T372" s="78">
        <f t="shared" si="297"/>
        <v>1.2</v>
      </c>
      <c r="U372" s="118">
        <f t="shared" si="275"/>
        <v>120</v>
      </c>
      <c r="V372" s="78" t="s">
        <v>99</v>
      </c>
      <c r="W372" s="79">
        <v>1.2</v>
      </c>
      <c r="X372" s="79" t="s">
        <v>31</v>
      </c>
      <c r="Y372" s="26">
        <f>IF($T372="",(IFERROR(VLOOKUP($X372,$A$2:$H$595,4,0),"")),(IFERROR(IFERROR(VLOOKUP($X372,$A$2:$H$595,4,0),"")*$T372,"")))</f>
        <v>260.39999999999998</v>
      </c>
      <c r="Z372" s="27">
        <f>IF($T372="",(IFERROR(VLOOKUP($X372,$A$2:$H$595,5,0),"")),(IFERROR(IFERROR(VLOOKUP($X372,$A$2:$H$595,5,0),"")*$T372,"")))</f>
        <v>24</v>
      </c>
      <c r="AA372" s="151">
        <f>IF($T372="",(IFERROR(VLOOKUP($X372,$A$2:$H$595,6,0),"")),(IFERROR(IFERROR(VLOOKUP($X372,$A$2:$H$595,6,0),"")*$T372,"")))</f>
        <v>0</v>
      </c>
      <c r="AB372" s="28">
        <f>IF($T372="",(IFERROR(VLOOKUP($X372,$A$2:$H$595,7,0),"")),(IFERROR(IFERROR(VLOOKUP($X372,$A$2:$H$595,7,0),"")*$T372,"")))</f>
        <v>16.8</v>
      </c>
      <c r="AC372">
        <f>IFERROR(VLOOKUP($AH372,$A$2:$H$595,4,0),"")</f>
        <v>170</v>
      </c>
      <c r="AD372" s="78">
        <f t="shared" si="298"/>
        <v>1.55</v>
      </c>
      <c r="AE372" s="118">
        <f t="shared" si="276"/>
        <v>155</v>
      </c>
      <c r="AF372" s="78" t="s">
        <v>99</v>
      </c>
      <c r="AG372" s="79">
        <v>1.55</v>
      </c>
      <c r="AH372" s="79" t="s">
        <v>45</v>
      </c>
      <c r="AI372" s="26">
        <f>IF($AD372="",(IFERROR(VLOOKUP($AH372,$A$2:$H$595,4,0),"")),(IFERROR(IFERROR(VLOOKUP($AH372,$A$2:$H$595,4,0),"")*$AD372,"")))</f>
        <v>263.5</v>
      </c>
      <c r="AJ372" s="27">
        <f>IF($AD372="",(IFERROR(VLOOKUP($AH372,$A$2:$H$595,5,0),"")),(IFERROR(IFERROR(VLOOKUP($AH372,$A$2:$H$595,5,0),"")*$AD372,"")))</f>
        <v>29.45</v>
      </c>
      <c r="AK372" s="151">
        <f>IF($AD372="",(IFERROR(VLOOKUP($AH372,$A$2:$H$595,6,0),"")),(IFERROR(IFERROR(VLOOKUP($AH372,$A$2:$H$595,6,0),"")*$AD372,"")))</f>
        <v>0</v>
      </c>
      <c r="AL372" s="28">
        <f>IF($AD372="",(IFERROR(VLOOKUP($AH372,$A$2:$H$595,7,0),"")),(IFERROR(IFERROR(VLOOKUP($AH372,$A$2:$H$595,7,0),"")*$AD372,"")))</f>
        <v>15.5</v>
      </c>
    </row>
    <row r="373" spans="9:39" x14ac:dyDescent="0.3">
      <c r="J373" s="80">
        <v>2</v>
      </c>
      <c r="K373" s="119">
        <f t="shared" si="274"/>
        <v>200</v>
      </c>
      <c r="L373" s="80" t="s">
        <v>99</v>
      </c>
      <c r="M373" s="81"/>
      <c r="N373" s="81" t="s">
        <v>54</v>
      </c>
      <c r="O373" s="245">
        <f>IF($J373="",(IFERROR(VLOOKUP($N373,$A$2:$H$595,4,0),"")),(IFERROR(IFERROR(VLOOKUP($N373,$A$2:$H$595,4,0),"")*$J373,"")))</f>
        <v>176</v>
      </c>
      <c r="P373" s="237">
        <f>IF($J373="",(IFERROR(VLOOKUP($N373,$A$2:$H$595,5,0),"")),(IFERROR(IFERROR(VLOOKUP($N373,$A$2:$H$595,5,0),"")*$J373,"")))</f>
        <v>2</v>
      </c>
      <c r="Q373" s="252">
        <f>IF($J373="",(IFERROR(VLOOKUP($N373,$A$2:$H$595,6,0),"")),(IFERROR(IFERROR(VLOOKUP($N373,$A$2:$H$595,6,0),"")*$J373,"")))</f>
        <v>42</v>
      </c>
      <c r="R373" s="260">
        <f>IF($J373="",(IFERROR(VLOOKUP($N373,$A$2:$H$595,7,0),"")),(IFERROR(IFERROR(VLOOKUP($N373,$A$2:$H$595,7,0),"")*$J373,"")))</f>
        <v>0</v>
      </c>
      <c r="S373">
        <f>IFERROR(VLOOKUP($X373,$A$2:$H$595,4,0),"")</f>
        <v>130</v>
      </c>
      <c r="T373" s="80">
        <f t="shared" si="297"/>
        <v>1.3538461538461539</v>
      </c>
      <c r="U373" s="119">
        <f t="shared" si="275"/>
        <v>135.38461538461539</v>
      </c>
      <c r="V373" s="80" t="s">
        <v>99</v>
      </c>
      <c r="W373" s="81"/>
      <c r="X373" s="81" t="s">
        <v>42</v>
      </c>
      <c r="Y373" s="29">
        <f>IF($T373="",(IFERROR(VLOOKUP($X373,$A$2:$H$595,4,0),"")),(IFERROR(IFERROR(VLOOKUP($X373,$A$2:$H$595,4,0),"")*$T373,"")))</f>
        <v>176</v>
      </c>
      <c r="Z373" s="30">
        <f>IF($T373="",(IFERROR(VLOOKUP($X373,$A$2:$H$595,5,0),"")),(IFERROR(IFERROR(VLOOKUP($X373,$A$2:$H$595,5,0),"")*$T373,"")))</f>
        <v>3.2492307692307691</v>
      </c>
      <c r="AA373" s="152">
        <f>IF($T373="",(IFERROR(VLOOKUP($X373,$A$2:$H$595,6,0),"")),(IFERROR(IFERROR(VLOOKUP($X373,$A$2:$H$595,6,0),"")*$T373,"")))</f>
        <v>38.720000000000006</v>
      </c>
      <c r="AB373" s="31">
        <f>IF($T373="",(IFERROR(VLOOKUP($X373,$A$2:$H$595,7,0),"")),(IFERROR(IFERROR(VLOOKUP($X373,$A$2:$H$595,7,0),"")*$T373,"")))</f>
        <v>0.27076923076923082</v>
      </c>
      <c r="AC373">
        <f>IFERROR(VLOOKUP($AH373,$A$2:$H$595,4,0),"")</f>
        <v>122</v>
      </c>
      <c r="AD373" s="80">
        <f t="shared" si="298"/>
        <v>1.45</v>
      </c>
      <c r="AE373" s="119">
        <f t="shared" si="276"/>
        <v>145</v>
      </c>
      <c r="AF373" s="80" t="s">
        <v>99</v>
      </c>
      <c r="AG373" s="81">
        <v>1.45</v>
      </c>
      <c r="AH373" s="81" t="s">
        <v>56</v>
      </c>
      <c r="AI373" s="29">
        <f>IF($AD373="",(IFERROR(VLOOKUP($AH373,$A$2:$H$595,4,0),"")),(IFERROR(IFERROR(VLOOKUP($AH373,$A$2:$H$595,4,0),"")*$AD373,"")))</f>
        <v>176.9</v>
      </c>
      <c r="AJ373" s="30">
        <f>IF($AD373="",(IFERROR(VLOOKUP($AH373,$A$2:$H$595,5,0),"")),(IFERROR(IFERROR(VLOOKUP($AH373,$A$2:$H$595,5,0),"")*$AD373,"")))</f>
        <v>5.8</v>
      </c>
      <c r="AK373" s="152">
        <f>IF($AD373="",(IFERROR(VLOOKUP($AH373,$A$2:$H$595,6,0),"")),(IFERROR(IFERROR(VLOOKUP($AH373,$A$2:$H$595,6,0),"")*$AD373,"")))</f>
        <v>31.9</v>
      </c>
      <c r="AL373" s="31">
        <f>IF($AD373="",(IFERROR(VLOOKUP($AH373,$A$2:$H$595,7,0),"")),(IFERROR(IFERROR(VLOOKUP($AH373,$A$2:$H$595,7,0),"")*$AD373,"")))</f>
        <v>1.45</v>
      </c>
      <c r="AM373" s="3"/>
    </row>
    <row r="374" spans="9:39" x14ac:dyDescent="0.3">
      <c r="J374" s="80">
        <v>0.1</v>
      </c>
      <c r="K374" s="119">
        <f t="shared" si="274"/>
        <v>10</v>
      </c>
      <c r="L374" s="80" t="s">
        <v>99</v>
      </c>
      <c r="M374" s="81"/>
      <c r="N374" s="81" t="s">
        <v>15</v>
      </c>
      <c r="O374" s="245">
        <f>IF($J374="",(IFERROR(VLOOKUP($N374,$A$2:$H$595,4,0),"")),(IFERROR(IFERROR(VLOOKUP($N374,$A$2:$H$595,4,0),"")*$J374,"")))</f>
        <v>71.7</v>
      </c>
      <c r="P374" s="237">
        <f>IF($J374="",(IFERROR(VLOOKUP($N374,$A$2:$H$595,5,0),"")),(IFERROR(IFERROR(VLOOKUP($N374,$A$2:$H$595,5,0),"")*$J374,"")))</f>
        <v>0.1</v>
      </c>
      <c r="Q374" s="252">
        <f>IF($J374="",(IFERROR(VLOOKUP($N374,$A$2:$H$595,6,0),"")),(IFERROR(IFERROR(VLOOKUP($N374,$A$2:$H$595,6,0),"")*$J374,"")))</f>
        <v>0</v>
      </c>
      <c r="R374" s="260">
        <f>IF($J374="",(IFERROR(VLOOKUP($N374,$A$2:$H$595,7,0),"")),(IFERROR(IFERROR(VLOOKUP($N374,$A$2:$H$595,7,0),"")*$J374,"")))</f>
        <v>8.1</v>
      </c>
      <c r="S374">
        <f>IFERROR(VLOOKUP($X374,$A$2:$H$595,4,0),"")</f>
        <v>717</v>
      </c>
      <c r="T374" s="80">
        <f t="shared" si="297"/>
        <v>0.1</v>
      </c>
      <c r="U374" s="119">
        <f t="shared" si="275"/>
        <v>10</v>
      </c>
      <c r="V374" s="80" t="s">
        <v>99</v>
      </c>
      <c r="W374" s="81"/>
      <c r="X374" s="81" t="s">
        <v>15</v>
      </c>
      <c r="Y374" s="29">
        <f>IF($T374="",(IFERROR(VLOOKUP($X374,$A$2:$H$595,4,0),"")),(IFERROR(IFERROR(VLOOKUP($X374,$A$2:$H$595,4,0),"")*$T374,"")))</f>
        <v>71.7</v>
      </c>
      <c r="Z374" s="30">
        <f>IF($T374="",(IFERROR(VLOOKUP($X374,$A$2:$H$595,5,0),"")),(IFERROR(IFERROR(VLOOKUP($X374,$A$2:$H$595,5,0),"")*$T374,"")))</f>
        <v>0.1</v>
      </c>
      <c r="AA374" s="152">
        <f>IF($T374="",(IFERROR(VLOOKUP($X374,$A$2:$H$595,6,0),"")),(IFERROR(IFERROR(VLOOKUP($X374,$A$2:$H$595,6,0),"")*$T374,"")))</f>
        <v>0</v>
      </c>
      <c r="AB374" s="31">
        <f>IF($T374="",(IFERROR(VLOOKUP($X374,$A$2:$H$595,7,0),"")),(IFERROR(IFERROR(VLOOKUP($X374,$A$2:$H$595,7,0),"")*$T374,"")))</f>
        <v>8.1</v>
      </c>
      <c r="AC374">
        <f>IFERROR(VLOOKUP($AH374,$A$2:$H$595,4,0),"")</f>
        <v>900</v>
      </c>
      <c r="AD374" s="80">
        <f t="shared" si="298"/>
        <v>0.05</v>
      </c>
      <c r="AE374" s="119">
        <f t="shared" si="276"/>
        <v>5</v>
      </c>
      <c r="AF374" s="80" t="s">
        <v>99</v>
      </c>
      <c r="AG374" s="81">
        <v>0.05</v>
      </c>
      <c r="AH374" s="81" t="s">
        <v>21</v>
      </c>
      <c r="AI374" s="29">
        <f>IF($AD374="",(IFERROR(VLOOKUP($AH374,$A$2:$H$595,4,0),"")),(IFERROR(IFERROR(VLOOKUP($AH374,$A$2:$H$595,4,0),"")*$AD374,"")))</f>
        <v>45</v>
      </c>
      <c r="AJ374" s="30">
        <f>IF($AD374="",(IFERROR(VLOOKUP($AH374,$A$2:$H$595,5,0),"")),(IFERROR(IFERROR(VLOOKUP($AH374,$A$2:$H$595,5,0),"")*$AD374,"")))</f>
        <v>0</v>
      </c>
      <c r="AK374" s="152">
        <f>IF($AD374="",(IFERROR(VLOOKUP($AH374,$A$2:$H$595,6,0),"")),(IFERROR(IFERROR(VLOOKUP($AH374,$A$2:$H$595,6,0),"")*$AD374,"")))</f>
        <v>0</v>
      </c>
      <c r="AL374" s="31">
        <f>IF($AD374="",(IFERROR(VLOOKUP($AH374,$A$2:$H$595,7,0),"")),(IFERROR(IFERROR(VLOOKUP($AH374,$A$2:$H$595,7,0),"")*$AD374,"")))</f>
        <v>4.95</v>
      </c>
    </row>
    <row r="375" spans="9:39" x14ac:dyDescent="0.3">
      <c r="J375" s="80">
        <v>2</v>
      </c>
      <c r="K375" s="119">
        <f t="shared" si="274"/>
        <v>200</v>
      </c>
      <c r="L375" s="80" t="s">
        <v>99</v>
      </c>
      <c r="M375" s="81"/>
      <c r="N375" s="81" t="s">
        <v>91</v>
      </c>
      <c r="O375" s="245">
        <f>IF($J375="",(IFERROR(VLOOKUP($N375,$A$2:$H$595,4,0),"")),(IFERROR(IFERROR(VLOOKUP($N375,$A$2:$H$595,4,0),"")*$J375,"")))</f>
        <v>66</v>
      </c>
      <c r="P375" s="237">
        <f>IF($J375="",(IFERROR(VLOOKUP($N375,$A$2:$H$595,5,0),"")),(IFERROR(IFERROR(VLOOKUP($N375,$A$2:$H$595,5,0),"")*$J375,"")))</f>
        <v>0</v>
      </c>
      <c r="Q375" s="252">
        <f>IF($J375="",(IFERROR(VLOOKUP($N375,$A$2:$H$595,6,0),"")),(IFERROR(IFERROR(VLOOKUP($N375,$A$2:$H$595,6,0),"")*$J375,"")))</f>
        <v>16</v>
      </c>
      <c r="R375" s="260">
        <f>IF($J375="",(IFERROR(VLOOKUP($N375,$A$2:$H$595,7,0),"")),(IFERROR(IFERROR(VLOOKUP($N375,$A$2:$H$595,7,0),"")*$J375,"")))</f>
        <v>0</v>
      </c>
      <c r="S375">
        <f>IFERROR(VLOOKUP($X375,$A$2:$H$595,4,0),"")</f>
        <v>35</v>
      </c>
      <c r="T375" s="80">
        <f t="shared" si="297"/>
        <v>2</v>
      </c>
      <c r="U375" s="119">
        <f t="shared" si="275"/>
        <v>200</v>
      </c>
      <c r="V375" s="80" t="s">
        <v>99</v>
      </c>
      <c r="W375" s="81">
        <v>2</v>
      </c>
      <c r="X375" s="81" t="s">
        <v>82</v>
      </c>
      <c r="Y375" s="29">
        <f>IF($T375="",(IFERROR(VLOOKUP($X375,$A$2:$H$595,4,0),"")),(IFERROR(IFERROR(VLOOKUP($X375,$A$2:$H$595,4,0),"")*$T375,"")))</f>
        <v>70</v>
      </c>
      <c r="Z375" s="30">
        <f>IF($T375="",(IFERROR(VLOOKUP($X375,$A$2:$H$595,5,0),"")),(IFERROR(IFERROR(VLOOKUP($X375,$A$2:$H$595,5,0),"")*$T375,"")))</f>
        <v>3.78</v>
      </c>
      <c r="AA375" s="152">
        <f>IF($T375="",(IFERROR(VLOOKUP($X375,$A$2:$H$595,6,0),"")),(IFERROR(IFERROR(VLOOKUP($X375,$A$2:$H$595,6,0),"")*$T375,"")))</f>
        <v>15.76</v>
      </c>
      <c r="AB375" s="31">
        <f>IF($T375="",(IFERROR(VLOOKUP($X375,$A$2:$H$595,7,0),"")),(IFERROR(IFERROR(VLOOKUP($X375,$A$2:$H$595,7,0),"")*$T375,"")))</f>
        <v>1.46</v>
      </c>
      <c r="AC375">
        <f>IFERROR(VLOOKUP($AH375,$A$2:$H$595,4,0),"")</f>
        <v>33</v>
      </c>
      <c r="AD375" s="80">
        <f t="shared" si="298"/>
        <v>2</v>
      </c>
      <c r="AE375" s="119">
        <f t="shared" si="276"/>
        <v>200</v>
      </c>
      <c r="AF375" s="80" t="s">
        <v>99</v>
      </c>
      <c r="AG375" s="81">
        <v>2</v>
      </c>
      <c r="AH375" s="81" t="s">
        <v>91</v>
      </c>
      <c r="AI375" s="29">
        <f>IF($AD375="",(IFERROR(VLOOKUP($AH375,$A$2:$H$595,4,0),"")),(IFERROR(IFERROR(VLOOKUP($AH375,$A$2:$H$595,4,0),"")*$AD375,"")))</f>
        <v>66</v>
      </c>
      <c r="AJ375" s="30">
        <f>IF($AD375="",(IFERROR(VLOOKUP($AH375,$A$2:$H$595,5,0),"")),(IFERROR(IFERROR(VLOOKUP($AH375,$A$2:$H$595,5,0),"")*$AD375,"")))</f>
        <v>0</v>
      </c>
      <c r="AK375" s="152">
        <f>IF($AD375="",(IFERROR(VLOOKUP($AH375,$A$2:$H$595,6,0),"")),(IFERROR(IFERROR(VLOOKUP($AH375,$A$2:$H$595,6,0),"")*$AD375,"")))</f>
        <v>16</v>
      </c>
      <c r="AL375" s="31">
        <f>IF($AD375="",(IFERROR(VLOOKUP($AH375,$A$2:$H$595,7,0),"")),(IFERROR(IFERROR(VLOOKUP($AH375,$A$2:$H$595,7,0),"")*$AD375,"")))</f>
        <v>0</v>
      </c>
    </row>
    <row r="376" spans="9:39" x14ac:dyDescent="0.3">
      <c r="J376" s="80"/>
      <c r="K376" s="119"/>
      <c r="L376" s="80"/>
      <c r="M376" s="81"/>
      <c r="N376" s="81"/>
      <c r="O376" s="245" t="str">
        <f>IF($J376="",(IFERROR(VLOOKUP($N376,$A$2:$H$595,4,0),"")),(IFERROR(IFERROR(VLOOKUP($N376,$A$2:$H$595,4,0),"")*$J376,"")))</f>
        <v/>
      </c>
      <c r="P376" s="237" t="str">
        <f>IF($J376="",(IFERROR(VLOOKUP($N376,$A$2:$H$595,5,0),"")),(IFERROR(IFERROR(VLOOKUP($N376,$A$2:$H$595,5,0),"")*$J376,"")))</f>
        <v/>
      </c>
      <c r="Q376" s="252" t="str">
        <f>IF($J376="",(IFERROR(VLOOKUP($N376,$A$2:$H$595,6,0),"")),(IFERROR(IFERROR(VLOOKUP($N376,$A$2:$H$595,6,0),"")*$J376,"")))</f>
        <v/>
      </c>
      <c r="R376" s="260" t="str">
        <f>IF($J376="",(IFERROR(VLOOKUP($N376,$A$2:$H$595,7,0),"")),(IFERROR(IFERROR(VLOOKUP($N376,$A$2:$H$595,7,0),"")*$J376,"")))</f>
        <v/>
      </c>
      <c r="T376" s="80" t="str">
        <f t="shared" si="297"/>
        <v/>
      </c>
      <c r="U376" s="119"/>
      <c r="V376" s="80"/>
      <c r="W376" s="81"/>
      <c r="X376" s="81"/>
      <c r="Y376" s="29"/>
      <c r="Z376" s="30"/>
      <c r="AA376" s="152"/>
      <c r="AB376" s="31"/>
      <c r="AC376" t="str">
        <f>IFERROR(VLOOKUP($AH376,$A$2:$H$595,4,0),"")</f>
        <v/>
      </c>
      <c r="AD376" s="80" t="str">
        <f t="shared" si="298"/>
        <v/>
      </c>
      <c r="AE376" s="119"/>
      <c r="AF376" s="80"/>
      <c r="AG376" s="81"/>
      <c r="AH376" s="81"/>
      <c r="AI376" s="29"/>
      <c r="AJ376" s="30"/>
      <c r="AK376" s="152"/>
      <c r="AL376" s="31"/>
    </row>
    <row r="377" spans="9:39" x14ac:dyDescent="0.3">
      <c r="I377">
        <v>2</v>
      </c>
      <c r="J377" s="80"/>
      <c r="K377" s="119"/>
      <c r="L377" s="80"/>
      <c r="M377" s="81" t="s">
        <v>107</v>
      </c>
      <c r="N377" s="81"/>
      <c r="O377" s="206">
        <f>SUM(O372:O376)</f>
        <v>571.70000000000005</v>
      </c>
      <c r="P377" s="215">
        <f t="shared" ref="P377" si="299">SUM(P372:P376)</f>
        <v>24.900000000000002</v>
      </c>
      <c r="Q377" s="225">
        <f t="shared" ref="Q377" si="300">SUM(Q372:Q376)</f>
        <v>58</v>
      </c>
      <c r="R377" s="231">
        <f t="shared" ref="R377" si="301">SUM(R372:R376)</f>
        <v>26.1</v>
      </c>
      <c r="S377" s="3">
        <v>1099</v>
      </c>
      <c r="T377" s="80"/>
      <c r="U377" s="119"/>
      <c r="V377" s="80"/>
      <c r="W377" s="81" t="s">
        <v>107</v>
      </c>
      <c r="X377" s="81"/>
      <c r="Y377" s="32">
        <f>SUM(Y372:Y376)</f>
        <v>578.09999999999991</v>
      </c>
      <c r="Z377" s="45">
        <f t="shared" ref="Z377" si="302">SUM(Z372:Z376)</f>
        <v>31.129230769230773</v>
      </c>
      <c r="AA377" s="148">
        <f t="shared" ref="AA377" si="303">SUM(AA372:AA376)</f>
        <v>54.480000000000004</v>
      </c>
      <c r="AB377" s="46">
        <f t="shared" ref="AB377" si="304">SUM(AB372:AB376)</f>
        <v>26.630769230769232</v>
      </c>
      <c r="AC377" s="3">
        <v>1225</v>
      </c>
      <c r="AD377" s="80"/>
      <c r="AE377" s="119"/>
      <c r="AF377" s="80"/>
      <c r="AG377" s="81" t="s">
        <v>107</v>
      </c>
      <c r="AH377" s="81"/>
      <c r="AI377" s="32">
        <f>SUM(AI372:AI376)</f>
        <v>551.4</v>
      </c>
      <c r="AJ377" s="45">
        <f t="shared" ref="AJ377" si="305">SUM(AJ372:AJ376)</f>
        <v>35.25</v>
      </c>
      <c r="AK377" s="148">
        <f t="shared" ref="AK377" si="306">SUM(AK372:AK376)</f>
        <v>47.9</v>
      </c>
      <c r="AL377" s="46">
        <f t="shared" ref="AL377" si="307">SUM(AL372:AL376)</f>
        <v>21.9</v>
      </c>
    </row>
    <row r="378" spans="9:39" ht="15" thickBot="1" x14ac:dyDescent="0.35">
      <c r="I378">
        <v>3</v>
      </c>
      <c r="J378" s="80"/>
      <c r="K378" s="119"/>
      <c r="L378" s="80"/>
      <c r="M378" s="81"/>
      <c r="N378" s="81"/>
      <c r="O378" s="206"/>
      <c r="P378" s="215"/>
      <c r="Q378" s="225"/>
      <c r="R378" s="231"/>
      <c r="S378" s="3"/>
      <c r="T378" s="80"/>
      <c r="U378" s="119"/>
      <c r="V378" s="80"/>
      <c r="W378" s="81"/>
      <c r="X378" s="81"/>
      <c r="Y378" s="32"/>
      <c r="Z378" s="45"/>
      <c r="AA378" s="148"/>
      <c r="AB378" s="46"/>
      <c r="AC378" s="3"/>
      <c r="AD378" s="80"/>
      <c r="AE378" s="119"/>
      <c r="AF378" s="80"/>
      <c r="AG378" s="81"/>
      <c r="AH378" s="81"/>
      <c r="AI378" s="32"/>
      <c r="AJ378" s="45"/>
      <c r="AK378" s="148"/>
      <c r="AL378" s="46"/>
    </row>
    <row r="379" spans="9:39" ht="15" thickBot="1" x14ac:dyDescent="0.35">
      <c r="I379">
        <v>0.1</v>
      </c>
      <c r="J379" s="55"/>
      <c r="K379" s="128"/>
      <c r="L379" s="55"/>
      <c r="M379" s="63" t="s">
        <v>106</v>
      </c>
      <c r="N379" s="63"/>
      <c r="O379" s="212">
        <f>SUM(O341:O345,O349:O353,O355:O361,O363:O368,O371:O376)</f>
        <v>2261.8999999999996</v>
      </c>
      <c r="P379" s="221">
        <f t="shared" ref="P379:R379" si="308">SUM(P341:P345,P349:P353,P355:P361,P363:P368,P371:P376)</f>
        <v>178.6</v>
      </c>
      <c r="Q379" s="223">
        <f t="shared" si="308"/>
        <v>202.6</v>
      </c>
      <c r="R379" s="158">
        <f t="shared" si="308"/>
        <v>79.599999999999994</v>
      </c>
      <c r="S379" s="18">
        <v>4820.1000000000004</v>
      </c>
      <c r="T379" s="72"/>
      <c r="U379" s="120"/>
      <c r="V379" s="72"/>
      <c r="W379" s="63" t="s">
        <v>106</v>
      </c>
      <c r="X379" s="63"/>
      <c r="Y379" s="20">
        <f>SUM(Y341:Y345,Y349:Y353,Y355:Y361,Y363:Y368,Y371:Y376)</f>
        <v>2282.6999999999998</v>
      </c>
      <c r="Z379" s="21">
        <f t="shared" ref="Z379:AB379" si="309">SUM(Z341:Z345,Z349:Z353,Z355:Z361,Z363:Z368,Z371:Z376)</f>
        <v>159.98699404555842</v>
      </c>
      <c r="AA379" s="153">
        <f t="shared" si="309"/>
        <v>222.43510801080109</v>
      </c>
      <c r="AB379" s="22">
        <f t="shared" si="309"/>
        <v>79.77327913175931</v>
      </c>
      <c r="AC379" s="18">
        <v>4248</v>
      </c>
      <c r="AD379" s="72">
        <v>18.488855525059961</v>
      </c>
      <c r="AE379" s="120">
        <f t="shared" si="276"/>
        <v>1848.8855525059962</v>
      </c>
      <c r="AF379" s="72" t="s">
        <v>99</v>
      </c>
      <c r="AG379" s="63" t="s">
        <v>106</v>
      </c>
      <c r="AH379" s="63"/>
      <c r="AI379" s="20">
        <f>SUM(AI341:AI345,AI349:AI353,AI355:AI361,AI363:AI368,AI371:AI376)</f>
        <v>2262.6</v>
      </c>
      <c r="AJ379" s="21">
        <f t="shared" ref="AJ379:AL379" si="310">SUM(AJ341:AJ345,AJ349:AJ353,AJ355:AJ361,AJ363:AJ368,AJ371:AJ376)</f>
        <v>176.76999999999998</v>
      </c>
      <c r="AK379" s="153">
        <f t="shared" si="310"/>
        <v>178.95400000000001</v>
      </c>
      <c r="AL379" s="22">
        <f t="shared" si="310"/>
        <v>85.927999999999997</v>
      </c>
    </row>
    <row r="380" spans="9:39" x14ac:dyDescent="0.3">
      <c r="J380" s="56"/>
      <c r="K380" s="121"/>
      <c r="L380" s="56"/>
      <c r="M380" s="7"/>
      <c r="N380" s="7"/>
      <c r="O380" s="37"/>
      <c r="P380" s="37"/>
      <c r="Q380" s="37"/>
      <c r="R380" s="37"/>
      <c r="T380" s="56"/>
      <c r="U380" s="121"/>
      <c r="V380" s="56"/>
      <c r="W380" s="7"/>
      <c r="X380" s="7"/>
      <c r="Y380" s="37"/>
      <c r="Z380" s="37"/>
      <c r="AA380" s="37"/>
      <c r="AB380" s="37"/>
      <c r="AD380" s="56"/>
      <c r="AE380" s="121"/>
      <c r="AF380" s="56"/>
      <c r="AG380" s="7"/>
      <c r="AH380" s="7"/>
      <c r="AI380" s="37"/>
      <c r="AJ380" s="37"/>
      <c r="AK380" s="37"/>
      <c r="AL380" s="37"/>
    </row>
    <row r="381" spans="9:39" x14ac:dyDescent="0.3">
      <c r="J381" s="56"/>
      <c r="K381" s="121"/>
      <c r="L381" s="56"/>
      <c r="M381" s="7"/>
      <c r="N381" s="7"/>
      <c r="O381" s="37"/>
      <c r="P381" s="37"/>
      <c r="Q381" s="37"/>
      <c r="R381" s="37"/>
      <c r="T381" s="56"/>
      <c r="U381" s="121"/>
      <c r="V381" s="56"/>
      <c r="W381" s="7"/>
      <c r="X381" s="7"/>
      <c r="Y381" s="37"/>
      <c r="Z381" s="37"/>
      <c r="AA381" s="37"/>
      <c r="AB381" s="37"/>
      <c r="AD381" s="56"/>
      <c r="AE381" s="121"/>
      <c r="AF381" s="56"/>
      <c r="AG381" s="7"/>
      <c r="AH381" s="7"/>
      <c r="AI381" s="37"/>
      <c r="AJ381" s="37"/>
      <c r="AK381" s="37"/>
      <c r="AL381" s="37"/>
      <c r="AM381" s="3"/>
    </row>
    <row r="382" spans="9:39" x14ac:dyDescent="0.3">
      <c r="J382" s="56"/>
      <c r="K382" s="121"/>
      <c r="L382" s="56"/>
      <c r="M382" s="7"/>
      <c r="N382" s="7"/>
      <c r="O382" s="37"/>
      <c r="P382" s="37"/>
      <c r="Q382" s="37"/>
      <c r="R382" s="37"/>
      <c r="T382" s="56"/>
      <c r="U382" s="121"/>
      <c r="V382" s="56"/>
      <c r="W382" s="7"/>
      <c r="X382" s="7"/>
      <c r="Y382" s="37"/>
      <c r="Z382" s="37"/>
      <c r="AA382" s="37"/>
      <c r="AB382" s="37"/>
      <c r="AD382" s="56"/>
      <c r="AE382" s="121"/>
      <c r="AF382" s="56"/>
      <c r="AG382" s="7"/>
      <c r="AH382" s="7"/>
      <c r="AI382" s="37"/>
      <c r="AJ382" s="37"/>
      <c r="AK382" s="37"/>
      <c r="AL382" s="37"/>
    </row>
    <row r="383" spans="9:39" ht="15" thickBot="1" x14ac:dyDescent="0.35">
      <c r="J383" s="56" t="s">
        <v>69</v>
      </c>
      <c r="K383" s="121"/>
      <c r="L383" s="56"/>
      <c r="M383" s="7" t="str">
        <f>IFERROR(VLOOKUP(#REF!,$A$2:$H$12,6,0),"")</f>
        <v/>
      </c>
      <c r="N383" s="7" t="s">
        <v>70</v>
      </c>
      <c r="O383" s="38" t="s">
        <v>0</v>
      </c>
      <c r="P383" s="38" t="s">
        <v>1</v>
      </c>
      <c r="Q383" s="38" t="s">
        <v>2</v>
      </c>
      <c r="R383" s="38" t="s">
        <v>3</v>
      </c>
      <c r="S383" s="7" t="s">
        <v>71</v>
      </c>
      <c r="T383" s="56" t="s">
        <v>69</v>
      </c>
      <c r="U383" s="121"/>
      <c r="V383" s="56"/>
      <c r="W383" s="7" t="str">
        <f>IFERROR(VLOOKUP(#REF!,$A$2:$H$12,6,0),"")</f>
        <v/>
      </c>
      <c r="X383" s="7" t="s">
        <v>70</v>
      </c>
      <c r="Y383" s="38" t="s">
        <v>0</v>
      </c>
      <c r="Z383" s="38" t="s">
        <v>1</v>
      </c>
      <c r="AA383" s="38" t="s">
        <v>2</v>
      </c>
      <c r="AB383" s="38" t="s">
        <v>3</v>
      </c>
      <c r="AC383" s="7" t="s">
        <v>72</v>
      </c>
      <c r="AD383" s="56" t="s">
        <v>69</v>
      </c>
      <c r="AE383" s="121"/>
      <c r="AF383" s="56"/>
      <c r="AG383" s="7" t="str">
        <f>IFERROR(VLOOKUP(#REF!,$A$2:$H$12,6,0),"")</f>
        <v/>
      </c>
      <c r="AH383" s="7" t="s">
        <v>70</v>
      </c>
      <c r="AI383" s="38" t="s">
        <v>0</v>
      </c>
      <c r="AJ383" s="38" t="s">
        <v>1</v>
      </c>
      <c r="AK383" s="38" t="s">
        <v>2</v>
      </c>
      <c r="AL383" s="38" t="s">
        <v>3</v>
      </c>
    </row>
    <row r="384" spans="9:39" ht="15" thickTop="1" x14ac:dyDescent="0.3">
      <c r="I384">
        <v>1</v>
      </c>
      <c r="J384" s="48">
        <v>3</v>
      </c>
      <c r="K384" s="108">
        <v>3</v>
      </c>
      <c r="L384" s="48" t="s">
        <v>100</v>
      </c>
      <c r="M384" s="66"/>
      <c r="N384" s="66" t="s">
        <v>5</v>
      </c>
      <c r="O384" s="244">
        <f>IF($J384="",(IFERROR(VLOOKUP($N384,$A$2:$H$595,4,0),"")),(IFERROR(IFERROR(VLOOKUP($N384,$A$2:$H$595,4,0),"")*$J384,"")))</f>
        <v>240</v>
      </c>
      <c r="P384" s="236">
        <f>IF($J384="",(IFERROR(VLOOKUP($N384,$A$2:$H$595,5,0),"")),(IFERROR(IFERROR(VLOOKUP($N384,$A$2:$H$595,5,0),"")*$J384,"")))</f>
        <v>18</v>
      </c>
      <c r="Q384" s="251">
        <f>IF($J384="",(IFERROR(VLOOKUP($N384,$A$2:$H$595,6,0),"")),(IFERROR(IFERROR(VLOOKUP($N384,$A$2:$H$595,6,0),"")*$J384,"")))</f>
        <v>0</v>
      </c>
      <c r="R384" s="259">
        <f>IF($J384="",(IFERROR(VLOOKUP($N384,$A$2:$H$595,7,0),"")),(IFERROR(IFERROR(VLOOKUP($N384,$A$2:$H$595,7,0),"")*$J384,"")))</f>
        <v>15</v>
      </c>
      <c r="S384">
        <f>IFERROR(VLOOKUP($X384,$A$2:$H$595,4,0),"")</f>
        <v>237.10000000000002</v>
      </c>
      <c r="T384" s="48">
        <f t="shared" ref="T384:T388" si="311">IFERROR(IF(W384="",O384/S384,W384),"")</f>
        <v>1</v>
      </c>
      <c r="U384" s="108">
        <f t="shared" si="275"/>
        <v>100</v>
      </c>
      <c r="V384" s="48" t="s">
        <v>99</v>
      </c>
      <c r="W384" s="66">
        <v>1</v>
      </c>
      <c r="X384" s="66" t="s">
        <v>6</v>
      </c>
      <c r="Y384" s="26">
        <f>IF($T384="",(IFERROR(VLOOKUP($X384,$A$2:$H$595,4,0),"")),(IFERROR(IFERROR(VLOOKUP($X384,$A$2:$H$595,4,0),"")*$T384,"")))</f>
        <v>237.10000000000002</v>
      </c>
      <c r="Z384" s="27">
        <f>IF($T384="",(IFERROR(VLOOKUP($X384,$A$2:$H$595,5,0),"")),(IFERROR(IFERROR(VLOOKUP($X384,$A$2:$H$595,5,0),"")*$T384,"")))</f>
        <v>19.3</v>
      </c>
      <c r="AA384" s="151">
        <f>IF($T384="",(IFERROR(VLOOKUP($X384,$A$2:$H$595,6,0),"")),(IFERROR(IFERROR(VLOOKUP($X384,$A$2:$H$595,6,0),"")*$T384,"")))</f>
        <v>0.6</v>
      </c>
      <c r="AB384" s="28">
        <f>IF($T384="",(IFERROR(VLOOKUP($X384,$A$2:$H$595,7,0),"")),(IFERROR(IFERROR(VLOOKUP($X384,$A$2:$H$595,7,0),"")*$T384,"")))</f>
        <v>17.5</v>
      </c>
      <c r="AC384">
        <f>IFERROR(VLOOKUP($AH384,$A$2:$H$595,4,0),"")</f>
        <v>80</v>
      </c>
      <c r="AD384" s="48">
        <f t="shared" ref="AD384:AD388" si="312">IFERROR(IF(AG384="",Y384/AC384,AG384),"")</f>
        <v>3</v>
      </c>
      <c r="AE384" s="108">
        <f t="shared" si="276"/>
        <v>300</v>
      </c>
      <c r="AF384" s="48" t="s">
        <v>99</v>
      </c>
      <c r="AG384" s="66">
        <v>3</v>
      </c>
      <c r="AH384" s="66" t="s">
        <v>73</v>
      </c>
      <c r="AI384" s="26">
        <f>IF($AD384="",(IFERROR(VLOOKUP($AH384,$A$2:$H$595,4,0),"")),(IFERROR(IFERROR(VLOOKUP($AH384,$A$2:$H$595,4,0),"")*$AD384,"")))</f>
        <v>240</v>
      </c>
      <c r="AJ384" s="27">
        <f>IF($AD384="",(IFERROR(VLOOKUP($AH384,$A$2:$H$595,5,0),"")),(IFERROR(IFERROR(VLOOKUP($AH384,$A$2:$H$595,5,0),"")*$AD384,"")))</f>
        <v>33</v>
      </c>
      <c r="AK384" s="151">
        <f>IF($AD384="",(IFERROR(VLOOKUP($AH384,$A$2:$H$595,6,0),"")),(IFERROR(IFERROR(VLOOKUP($AH384,$A$2:$H$595,6,0),"")*$AD384,"")))</f>
        <v>9</v>
      </c>
      <c r="AL384" s="28">
        <f>IF($AD384="",(IFERROR(VLOOKUP($AH384,$A$2:$H$595,7,0),"")),(IFERROR(IFERROR(VLOOKUP($AH384,$A$2:$H$595,7,0),"")*$AD384,"")))</f>
        <v>6.8999999999999995</v>
      </c>
    </row>
    <row r="385" spans="9:39" x14ac:dyDescent="0.3">
      <c r="I385">
        <v>0.3</v>
      </c>
      <c r="J385" s="49">
        <v>1</v>
      </c>
      <c r="K385" s="109">
        <v>1</v>
      </c>
      <c r="L385" s="49" t="s">
        <v>101</v>
      </c>
      <c r="M385" s="60"/>
      <c r="N385" s="60" t="s">
        <v>7</v>
      </c>
      <c r="O385" s="245">
        <f>IF($J385="",(IFERROR(VLOOKUP($N385,$A$2:$H$595,4,0),"")),(IFERROR(IFERROR(VLOOKUP($N385,$A$2:$H$595,4,0),"")*$J385,"")))</f>
        <v>141</v>
      </c>
      <c r="P385" s="237">
        <f>IF($J385="",(IFERROR(VLOOKUP($N385,$A$2:$H$595,5,0),"")),(IFERROR(IFERROR(VLOOKUP($N385,$A$2:$H$595,5,0),"")*$J385,"")))</f>
        <v>5.4</v>
      </c>
      <c r="Q385" s="252">
        <f>IF($J385="",(IFERROR(VLOOKUP($N385,$A$2:$H$595,6,0),"")),(IFERROR(IFERROR(VLOOKUP($N385,$A$2:$H$595,6,0),"")*$J385,"")))</f>
        <v>27.2</v>
      </c>
      <c r="R385" s="260">
        <f>IF($J385="",(IFERROR(VLOOKUP($N385,$A$2:$H$595,7,0),"")),(IFERROR(IFERROR(VLOOKUP($N385,$A$2:$H$595,7,0),"")*$J385,"")))</f>
        <v>1.7</v>
      </c>
      <c r="S385">
        <f>IFERROR(VLOOKUP($X385,$A$2:$H$595,4,0),"")</f>
        <v>202</v>
      </c>
      <c r="T385" s="49">
        <f t="shared" si="311"/>
        <v>0.69801980198019797</v>
      </c>
      <c r="U385" s="109">
        <f t="shared" si="275"/>
        <v>69.801980198019791</v>
      </c>
      <c r="V385" s="49" t="s">
        <v>99</v>
      </c>
      <c r="W385" s="60"/>
      <c r="X385" s="60" t="s">
        <v>145</v>
      </c>
      <c r="Y385" s="29">
        <f>IF($T385="",(IFERROR(VLOOKUP($X385,$A$2:$H$595,4,0),"")),(IFERROR(IFERROR(VLOOKUP($X385,$A$2:$H$595,4,0),"")*$T385,"")))</f>
        <v>141</v>
      </c>
      <c r="Z385" s="30">
        <f>IF($T385="",(IFERROR(VLOOKUP($X385,$A$2:$H$595,5,0),"")),(IFERROR(IFERROR(VLOOKUP($X385,$A$2:$H$595,5,0),"")*$T385,"")))</f>
        <v>7.6782178217821775</v>
      </c>
      <c r="AA385" s="152">
        <f>IF($T385="",(IFERROR(VLOOKUP($X385,$A$2:$H$595,6,0),"")),(IFERROR(IFERROR(VLOOKUP($X385,$A$2:$H$595,6,0),"")*$T385,"")))</f>
        <v>23.034653465346533</v>
      </c>
      <c r="AB385" s="31">
        <f>IF($T385="",(IFERROR(VLOOKUP($X385,$A$2:$H$595,7,0),"")),(IFERROR(IFERROR(VLOOKUP($X385,$A$2:$H$595,7,0),"")*$T385,"")))</f>
        <v>0.34900990099009899</v>
      </c>
      <c r="AC385">
        <f>IFERROR(VLOOKUP($AH385,$A$2:$H$595,4,0),"")</f>
        <v>100</v>
      </c>
      <c r="AD385" s="49">
        <f t="shared" si="312"/>
        <v>1.4</v>
      </c>
      <c r="AE385" s="109">
        <f t="shared" si="276"/>
        <v>140</v>
      </c>
      <c r="AF385" s="49" t="s">
        <v>99</v>
      </c>
      <c r="AG385" s="60">
        <v>1.4</v>
      </c>
      <c r="AH385" s="60" t="s">
        <v>29</v>
      </c>
      <c r="AI385" s="29">
        <f>IF($AD385="",(IFERROR(VLOOKUP($AH385,$A$2:$H$595,4,0),"")),(IFERROR(IFERROR(VLOOKUP($AH385,$A$2:$H$595,4,0),"")*$AD385,"")))</f>
        <v>140</v>
      </c>
      <c r="AJ385" s="30">
        <f>IF($AD385="",(IFERROR(VLOOKUP($AH385,$A$2:$H$595,5,0),"")),(IFERROR(IFERROR(VLOOKUP($AH385,$A$2:$H$595,5,0),"")*$AD385,"")))</f>
        <v>0</v>
      </c>
      <c r="AK385" s="152">
        <f>IF($AD385="",(IFERROR(VLOOKUP($AH385,$A$2:$H$595,6,0),"")),(IFERROR(IFERROR(VLOOKUP($AH385,$A$2:$H$595,6,0),"")*$AD385,"")))</f>
        <v>32.199999999999996</v>
      </c>
      <c r="AL385" s="31">
        <f>IF($AD385="",(IFERROR(VLOOKUP($AH385,$A$2:$H$595,7,0),"")),(IFERROR(IFERROR(VLOOKUP($AH385,$A$2:$H$595,7,0),"")*$AD385,"")))</f>
        <v>1.4</v>
      </c>
    </row>
    <row r="386" spans="9:39" x14ac:dyDescent="0.3">
      <c r="I386">
        <v>0.5</v>
      </c>
      <c r="J386" s="49">
        <v>0.8</v>
      </c>
      <c r="K386" s="109">
        <f t="shared" si="274"/>
        <v>80</v>
      </c>
      <c r="L386" s="49" t="s">
        <v>99</v>
      </c>
      <c r="M386" s="60"/>
      <c r="N386" s="60" t="s">
        <v>43</v>
      </c>
      <c r="O386" s="245">
        <f>IF($J386="",(IFERROR(VLOOKUP($N386,$A$2:$H$595,4,0),"")),(IFERROR(IFERROR(VLOOKUP($N386,$A$2:$H$595,4,0),"")*$J386,"")))</f>
        <v>80</v>
      </c>
      <c r="P386" s="237">
        <f>IF($J386="",(IFERROR(VLOOKUP($N386,$A$2:$H$595,5,0),"")),(IFERROR(IFERROR(VLOOKUP($N386,$A$2:$H$595,5,0),"")*$J386,"")))</f>
        <v>15.200000000000001</v>
      </c>
      <c r="Q386" s="252">
        <f>IF($J386="",(IFERROR(VLOOKUP($N386,$A$2:$H$595,6,0),"")),(IFERROR(IFERROR(VLOOKUP($N386,$A$2:$H$595,6,0),"")*$J386,"")))</f>
        <v>0.8</v>
      </c>
      <c r="R386" s="260">
        <f>IF($J386="",(IFERROR(VLOOKUP($N386,$A$2:$H$595,7,0),"")),(IFERROR(IFERROR(VLOOKUP($N386,$A$2:$H$595,7,0),"")*$J386,"")))</f>
        <v>1.6</v>
      </c>
      <c r="S386">
        <f>IFERROR(VLOOKUP($X386,$A$2:$H$595,4,0),"")</f>
        <v>278</v>
      </c>
      <c r="T386" s="49">
        <f t="shared" si="311"/>
        <v>0.3</v>
      </c>
      <c r="U386" s="109">
        <f t="shared" si="275"/>
        <v>30</v>
      </c>
      <c r="V386" s="49" t="s">
        <v>99</v>
      </c>
      <c r="W386" s="60">
        <v>0.3</v>
      </c>
      <c r="X386" s="60" t="s">
        <v>41</v>
      </c>
      <c r="Y386" s="29">
        <f>IF($T386="",(IFERROR(VLOOKUP($X386,$A$2:$H$595,4,0),"")),(IFERROR(IFERROR(VLOOKUP($X386,$A$2:$H$595,4,0),"")*$T386,"")))</f>
        <v>83.399999999999991</v>
      </c>
      <c r="Z386" s="30">
        <f>IF($T386="",(IFERROR(VLOOKUP($X386,$A$2:$H$595,5,0),"")),(IFERROR(IFERROR(VLOOKUP($X386,$A$2:$H$595,5,0),"")*$T386,"")))</f>
        <v>8.1</v>
      </c>
      <c r="AA386" s="152">
        <f>IF($T386="",(IFERROR(VLOOKUP($X386,$A$2:$H$595,6,0),"")),(IFERROR(IFERROR(VLOOKUP($X386,$A$2:$H$595,6,0),"")*$T386,"")))</f>
        <v>0.6</v>
      </c>
      <c r="AB386" s="31">
        <f>IF($T386="",(IFERROR(VLOOKUP($X386,$A$2:$H$595,7,0),"")),(IFERROR(IFERROR(VLOOKUP($X386,$A$2:$H$595,7,0),"")*$T386,"")))</f>
        <v>4.8</v>
      </c>
      <c r="AC386">
        <f>IFERROR(VLOOKUP($AH386,$A$2:$H$595,4,0),"")</f>
        <v>600</v>
      </c>
      <c r="AD386" s="49">
        <f t="shared" si="312"/>
        <v>0.2</v>
      </c>
      <c r="AE386" s="109">
        <f t="shared" si="276"/>
        <v>20</v>
      </c>
      <c r="AF386" s="49" t="s">
        <v>99</v>
      </c>
      <c r="AG386" s="60">
        <v>0.2</v>
      </c>
      <c r="AH386" s="60" t="s">
        <v>14</v>
      </c>
      <c r="AI386" s="29">
        <f>IF($AD386="",(IFERROR(VLOOKUP($AH386,$A$2:$H$595,4,0),"")),(IFERROR(IFERROR(VLOOKUP($AH386,$A$2:$H$595,4,0),"")*$AD386,"")))</f>
        <v>120</v>
      </c>
      <c r="AJ386" s="30">
        <f>IF($AD386="",(IFERROR(VLOOKUP($AH386,$A$2:$H$595,5,0),"")),(IFERROR(IFERROR(VLOOKUP($AH386,$A$2:$H$595,5,0),"")*$AD386,"")))</f>
        <v>4.8000000000000007</v>
      </c>
      <c r="AK386" s="152">
        <f>IF($AD386="",(IFERROR(VLOOKUP($AH386,$A$2:$H$595,6,0),"")),(IFERROR(IFERROR(VLOOKUP($AH386,$A$2:$H$595,6,0),"")*$AD386,"")))</f>
        <v>2.4000000000000004</v>
      </c>
      <c r="AL386" s="31">
        <f>IF($AD386="",(IFERROR(VLOOKUP($AH386,$A$2:$H$595,7,0),"")),(IFERROR(IFERROR(VLOOKUP($AH386,$A$2:$H$595,7,0),"")*$AD386,"")))</f>
        <v>9.6000000000000014</v>
      </c>
    </row>
    <row r="387" spans="9:39" x14ac:dyDescent="0.3">
      <c r="J387" s="49">
        <v>0.05</v>
      </c>
      <c r="K387" s="109">
        <f t="shared" si="274"/>
        <v>5</v>
      </c>
      <c r="L387" s="49" t="s">
        <v>99</v>
      </c>
      <c r="M387" s="60"/>
      <c r="N387" s="60" t="s">
        <v>15</v>
      </c>
      <c r="O387" s="245">
        <f>IF($J387="",(IFERROR(VLOOKUP($N387,$A$2:$H$595,4,0),"")),(IFERROR(IFERROR(VLOOKUP($N387,$A$2:$H$595,4,0),"")*$J387,"")))</f>
        <v>35.85</v>
      </c>
      <c r="P387" s="237">
        <f>IF($J387="",(IFERROR(VLOOKUP($N387,$A$2:$H$595,5,0),"")),(IFERROR(IFERROR(VLOOKUP($N387,$A$2:$H$595,5,0),"")*$J387,"")))</f>
        <v>0.05</v>
      </c>
      <c r="Q387" s="252">
        <f>IF($J387="",(IFERROR(VLOOKUP($N387,$A$2:$H$595,6,0),"")),(IFERROR(IFERROR(VLOOKUP($N387,$A$2:$H$595,6,0),"")*$J387,"")))</f>
        <v>0</v>
      </c>
      <c r="R387" s="260">
        <f>IF($J387="",(IFERROR(VLOOKUP($N387,$A$2:$H$595,7,0),"")),(IFERROR(IFERROR(VLOOKUP($N387,$A$2:$H$595,7,0),"")*$J387,"")))</f>
        <v>4.05</v>
      </c>
      <c r="S387">
        <f>IFERROR(VLOOKUP($X387,$A$2:$H$595,4,0),"")</f>
        <v>156</v>
      </c>
      <c r="T387" s="49">
        <f t="shared" si="311"/>
        <v>0.25</v>
      </c>
      <c r="U387" s="109">
        <f t="shared" si="275"/>
        <v>25</v>
      </c>
      <c r="V387" s="49" t="s">
        <v>99</v>
      </c>
      <c r="W387" s="60">
        <v>0.25</v>
      </c>
      <c r="X387" s="60" t="s">
        <v>16</v>
      </c>
      <c r="Y387" s="29">
        <f>IF($T387="",(IFERROR(VLOOKUP($X387,$A$2:$H$595,4,0),"")),(IFERROR(IFERROR(VLOOKUP($X387,$A$2:$H$595,4,0),"")*$T387,"")))</f>
        <v>39</v>
      </c>
      <c r="Z387" s="30">
        <f>IF($T387="",(IFERROR(VLOOKUP($X387,$A$2:$H$595,5,0),"")),(IFERROR(IFERROR(VLOOKUP($X387,$A$2:$H$595,5,0),"")*$T387,"")))</f>
        <v>2.1</v>
      </c>
      <c r="AA387" s="152">
        <f>IF($T387="",(IFERROR(VLOOKUP($X387,$A$2:$H$595,6,0),"")),(IFERROR(IFERROR(VLOOKUP($X387,$A$2:$H$595,6,0),"")*$T387,"")))</f>
        <v>1.7</v>
      </c>
      <c r="AB387" s="31">
        <f>IF($T387="",(IFERROR(VLOOKUP($X387,$A$2:$H$595,7,0),"")),(IFERROR(IFERROR(VLOOKUP($X387,$A$2:$H$595,7,0),"")*$T387,"")))</f>
        <v>2.65</v>
      </c>
      <c r="AD387" s="49" t="str">
        <f t="shared" si="312"/>
        <v/>
      </c>
      <c r="AE387" s="109"/>
      <c r="AF387" s="49"/>
      <c r="AG387" s="60"/>
      <c r="AH387" s="60"/>
      <c r="AI387" s="29"/>
      <c r="AJ387" s="30"/>
      <c r="AK387" s="152"/>
      <c r="AL387" s="31"/>
    </row>
    <row r="388" spans="9:39" x14ac:dyDescent="0.3">
      <c r="J388" s="49"/>
      <c r="K388" s="109"/>
      <c r="L388" s="49"/>
      <c r="M388" s="60"/>
      <c r="N388" s="60"/>
      <c r="O388" s="245" t="str">
        <f>IF($J388="",(IFERROR(VLOOKUP($N388,$A$2:$H$595,4,0),"")),(IFERROR(IFERROR(VLOOKUP($N388,$A$2:$H$595,4,0),"")*$J388,"")))</f>
        <v/>
      </c>
      <c r="P388" s="237" t="str">
        <f>IF($J388="",(IFERROR(VLOOKUP($N388,$A$2:$H$595,5,0),"")),(IFERROR(IFERROR(VLOOKUP($N388,$A$2:$H$595,5,0),"")*$J388,"")))</f>
        <v/>
      </c>
      <c r="Q388" s="252" t="str">
        <f>IF($J388="",(IFERROR(VLOOKUP($N388,$A$2:$H$595,6,0),"")),(IFERROR(IFERROR(VLOOKUP($N388,$A$2:$H$595,6,0),"")*$J388,"")))</f>
        <v/>
      </c>
      <c r="R388" s="260" t="str">
        <f>IF($J388="",(IFERROR(VLOOKUP($N388,$A$2:$H$595,7,0),"")),(IFERROR(IFERROR(VLOOKUP($N388,$A$2:$H$595,7,0),"")*$J388,"")))</f>
        <v/>
      </c>
      <c r="T388" s="49" t="str">
        <f t="shared" si="311"/>
        <v/>
      </c>
      <c r="U388" s="109"/>
      <c r="V388" s="49"/>
      <c r="W388" s="60"/>
      <c r="X388" s="60"/>
      <c r="Y388" s="29"/>
      <c r="Z388" s="30"/>
      <c r="AA388" s="152"/>
      <c r="AB388" s="31"/>
      <c r="AD388" s="49" t="str">
        <f t="shared" si="312"/>
        <v/>
      </c>
      <c r="AE388" s="109"/>
      <c r="AF388" s="49"/>
      <c r="AG388" s="60"/>
      <c r="AH388" s="60"/>
      <c r="AI388" s="29"/>
      <c r="AJ388" s="30"/>
      <c r="AK388" s="152"/>
      <c r="AL388" s="31"/>
    </row>
    <row r="389" spans="9:39" x14ac:dyDescent="0.3">
      <c r="J389" s="49"/>
      <c r="K389" s="109"/>
      <c r="L389" s="49"/>
      <c r="M389" s="60" t="s">
        <v>107</v>
      </c>
      <c r="N389" s="60"/>
      <c r="O389" s="206">
        <f>SUM(O384:O388)</f>
        <v>496.85</v>
      </c>
      <c r="P389" s="215">
        <f t="shared" ref="P389" si="313">SUM(P384:P388)</f>
        <v>38.65</v>
      </c>
      <c r="Q389" s="225">
        <f t="shared" ref="Q389" si="314">SUM(Q384:Q388)</f>
        <v>28</v>
      </c>
      <c r="R389" s="231">
        <f t="shared" ref="R389" si="315">SUM(R384:R388)</f>
        <v>22.35</v>
      </c>
      <c r="S389" s="3">
        <v>858.1</v>
      </c>
      <c r="T389" s="49"/>
      <c r="U389" s="109"/>
      <c r="V389" s="49"/>
      <c r="W389" s="60" t="s">
        <v>107</v>
      </c>
      <c r="X389" s="60"/>
      <c r="Y389" s="32">
        <f>SUM(Y384:Y388)</f>
        <v>500.5</v>
      </c>
      <c r="Z389" s="45">
        <f t="shared" ref="Z389" si="316">SUM(Z384:Z388)</f>
        <v>37.178217821782177</v>
      </c>
      <c r="AA389" s="148">
        <f t="shared" ref="AA389" si="317">SUM(AA384:AA388)</f>
        <v>25.934653465346535</v>
      </c>
      <c r="AB389" s="46">
        <f t="shared" ref="AB389" si="318">SUM(AB384:AB388)</f>
        <v>25.299009900990097</v>
      </c>
      <c r="AC389" s="3">
        <v>119</v>
      </c>
      <c r="AD389" s="49"/>
      <c r="AE389" s="109"/>
      <c r="AF389" s="49"/>
      <c r="AG389" s="60" t="s">
        <v>107</v>
      </c>
      <c r="AH389" s="60"/>
      <c r="AI389" s="32">
        <f>SUM(AI384:AI388)</f>
        <v>500</v>
      </c>
      <c r="AJ389" s="45">
        <f t="shared" ref="AJ389" si="319">SUM(AJ384:AJ388)</f>
        <v>37.799999999999997</v>
      </c>
      <c r="AK389" s="148">
        <f t="shared" ref="AK389" si="320">SUM(AK384:AK388)</f>
        <v>43.599999999999994</v>
      </c>
      <c r="AL389" s="46">
        <f t="shared" ref="AL389" si="321">SUM(AL384:AL388)</f>
        <v>17.899999999999999</v>
      </c>
      <c r="AM389" s="3"/>
    </row>
    <row r="390" spans="9:39" ht="15" thickBot="1" x14ac:dyDescent="0.35">
      <c r="J390" s="50"/>
      <c r="K390" s="110"/>
      <c r="L390" s="50"/>
      <c r="M390" s="61"/>
      <c r="N390" s="61"/>
      <c r="O390" s="266" t="str">
        <f>IF($J390="",(IFERROR(VLOOKUP($N390,$A$2:$H$595,4,0),"")),(IFERROR(IFERROR(VLOOKUP($N390,$A$2:$H$595,4,0),"")*$J390,"")))</f>
        <v/>
      </c>
      <c r="P390" s="238" t="str">
        <f>IF($J390="",(IFERROR(VLOOKUP($N390,$A$2:$H$595,5,0),"")),(IFERROR(IFERROR(VLOOKUP($N390,$A$2:$H$595,5,0),"")*$J390,"")))</f>
        <v/>
      </c>
      <c r="Q390" s="253" t="str">
        <f>IF($J390="",(IFERROR(VLOOKUP($N390,$A$2:$H$595,6,0),"")),(IFERROR(IFERROR(VLOOKUP($N390,$A$2:$H$595,6,0),"")*$J390,"")))</f>
        <v/>
      </c>
      <c r="R390" s="261" t="str">
        <f>IF($J390="",(IFERROR(VLOOKUP($N390,$A$2:$H$595,7,0),"")),(IFERROR(IFERROR(VLOOKUP($N390,$A$2:$H$595,7,0),"")*$J390,"")))</f>
        <v/>
      </c>
      <c r="S390" t="str">
        <f>IFERROR(VLOOKUP($X390,$A$2:$H$595,4,0),"")</f>
        <v/>
      </c>
      <c r="T390" s="50" t="str">
        <f t="shared" ref="T390:T396" si="322">IFERROR(IF(W390="",O390/S390,W390),"")</f>
        <v/>
      </c>
      <c r="U390" s="110"/>
      <c r="V390" s="50"/>
      <c r="W390" s="61"/>
      <c r="X390" s="61"/>
      <c r="Y390" s="33" t="str">
        <f>IF($T390="",(IFERROR(VLOOKUP($X390,$A$2:$H$595,4,0),"")),(IFERROR(IFERROR(VLOOKUP($X390,$A$2:$H$595,4,0),"")*$T390,"")))</f>
        <v/>
      </c>
      <c r="Z390" s="34" t="str">
        <f>IF($T390="",(IFERROR(VLOOKUP($X390,$A$2:$H$595,5,0),"")),(IFERROR(IFERROR(VLOOKUP($X390,$A$2:$H$595,5,0),"")*$T390,"")))</f>
        <v/>
      </c>
      <c r="AA390" s="149" t="str">
        <f>IF($T390="",(IFERROR(VLOOKUP($X390,$A$2:$H$595,6,0),"")),(IFERROR(IFERROR(VLOOKUP($X390,$A$2:$H$595,6,0),"")*$T390,"")))</f>
        <v/>
      </c>
      <c r="AB390" s="35" t="str">
        <f>IF($T390="",(IFERROR(VLOOKUP($X390,$A$2:$H$595,7,0),"")),(IFERROR(IFERROR(VLOOKUP($X390,$A$2:$H$595,7,0),"")*$T390,"")))</f>
        <v/>
      </c>
      <c r="AC390" t="str">
        <f>IFERROR(VLOOKUP($AH390,$A$2:$H$595,4,0),"")</f>
        <v/>
      </c>
      <c r="AD390" s="50" t="str">
        <f t="shared" ref="AD390:AD396" si="323">IFERROR(IF(AG390="",Y390/AC390,AG390),"")</f>
        <v/>
      </c>
      <c r="AE390" s="110"/>
      <c r="AF390" s="50"/>
      <c r="AG390" s="61"/>
      <c r="AH390" s="61"/>
      <c r="AI390" s="33" t="str">
        <f>IF($AD390="",(IFERROR(VLOOKUP($AH390,$A$2:$H$595,4,0),"")),(IFERROR(IFERROR(VLOOKUP($AH390,$A$2:$H$595,4,0),"")*$AD390,"")))</f>
        <v/>
      </c>
      <c r="AJ390" s="34" t="str">
        <f>IF($AD390="",(IFERROR(VLOOKUP($AH390,$A$2:$H$595,5,0),"")),(IFERROR(IFERROR(VLOOKUP($AH390,$A$2:$H$595,5,0),"")*$AD390,"")))</f>
        <v/>
      </c>
      <c r="AK390" s="149" t="str">
        <f>IF($AD390="",(IFERROR(VLOOKUP($AH390,$A$2:$H$595,6,0),"")),(IFERROR(IFERROR(VLOOKUP($AH390,$A$2:$H$595,6,0),"")*$AD390,"")))</f>
        <v/>
      </c>
      <c r="AL390" s="35" t="str">
        <f>IF($AD390="",(IFERROR(VLOOKUP($AH390,$A$2:$H$595,7,0),"")),(IFERROR(IFERROR(VLOOKUP($AH390,$A$2:$H$595,7,0),"")*$AD390,"")))</f>
        <v/>
      </c>
    </row>
    <row r="391" spans="9:39" ht="15.6" thickTop="1" thickBot="1" x14ac:dyDescent="0.35">
      <c r="I391">
        <v>2</v>
      </c>
      <c r="J391" s="58"/>
      <c r="K391" s="122"/>
      <c r="L391" s="58"/>
      <c r="M391" s="64"/>
      <c r="N391" s="64"/>
      <c r="O391" s="267"/>
      <c r="P391" s="241"/>
      <c r="Q391" s="256"/>
      <c r="R391" s="263"/>
      <c r="T391" s="58"/>
      <c r="U391" s="122"/>
      <c r="V391" s="58"/>
      <c r="W391" s="64"/>
      <c r="X391" s="64"/>
      <c r="Y391" s="39"/>
      <c r="Z391" s="40"/>
      <c r="AA391" s="202"/>
      <c r="AB391" s="41"/>
      <c r="AD391" s="58"/>
      <c r="AE391" s="122"/>
      <c r="AF391" s="58"/>
      <c r="AG391" s="64"/>
      <c r="AH391" s="64"/>
      <c r="AI391" s="39"/>
      <c r="AJ391" s="40"/>
      <c r="AK391" s="202"/>
      <c r="AL391" s="41"/>
    </row>
    <row r="392" spans="9:39" ht="15" thickTop="1" x14ac:dyDescent="0.3">
      <c r="I392">
        <v>3</v>
      </c>
      <c r="J392" s="52">
        <v>2.5</v>
      </c>
      <c r="K392" s="112">
        <f t="shared" si="274"/>
        <v>250</v>
      </c>
      <c r="L392" s="52" t="s">
        <v>99</v>
      </c>
      <c r="M392" s="67"/>
      <c r="N392" s="67" t="s">
        <v>18</v>
      </c>
      <c r="O392" s="244">
        <f>IF($J392="",(IFERROR(VLOOKUP($N392,$A$2:$H$595,4,0),"")),(IFERROR(IFERROR(VLOOKUP($N392,$A$2:$H$595,4,0),"")*$J392,"")))</f>
        <v>162.5</v>
      </c>
      <c r="P392" s="236">
        <f>IF($J392="",(IFERROR(VLOOKUP($N392,$A$2:$H$595,5,0),"")),(IFERROR(IFERROR(VLOOKUP($N392,$A$2:$H$595,5,0),"")*$J392,"")))</f>
        <v>30</v>
      </c>
      <c r="Q392" s="251">
        <f>IF($J392="",(IFERROR(VLOOKUP($N392,$A$2:$H$595,6,0),"")),(IFERROR(IFERROR(VLOOKUP($N392,$A$2:$H$595,6,0),"")*$J392,"")))</f>
        <v>10</v>
      </c>
      <c r="R392" s="259">
        <f>IF($J392="",(IFERROR(VLOOKUP($N392,$A$2:$H$595,7,0),"")),(IFERROR(IFERROR(VLOOKUP($N392,$A$2:$H$595,7,0),"")*$J392,"")))</f>
        <v>2.5</v>
      </c>
      <c r="S392">
        <f>IFERROR(VLOOKUP($X392,$A$2:$H$595,4,0),"")</f>
        <v>111</v>
      </c>
      <c r="T392" s="52">
        <f t="shared" si="322"/>
        <v>1.5</v>
      </c>
      <c r="U392" s="112">
        <f t="shared" si="275"/>
        <v>150</v>
      </c>
      <c r="V392" s="52" t="s">
        <v>99</v>
      </c>
      <c r="W392" s="67">
        <v>1.5</v>
      </c>
      <c r="X392" s="67" t="s">
        <v>44</v>
      </c>
      <c r="Y392" s="26">
        <f>IF($T392="",(IFERROR(VLOOKUP($X392,$A$2:$H$595,4,0),"")),(IFERROR(IFERROR(VLOOKUP($X392,$A$2:$H$595,4,0),"")*$T392,"")))</f>
        <v>166.5</v>
      </c>
      <c r="Z392" s="27">
        <f>IF($T392="",(IFERROR(VLOOKUP($X392,$A$2:$H$595,5,0),"")),(IFERROR(IFERROR(VLOOKUP($X392,$A$2:$H$595,5,0),"")*$T392,"")))</f>
        <v>36.900000000000006</v>
      </c>
      <c r="AA392" s="151">
        <f>IF($T392="",(IFERROR(VLOOKUP($X392,$A$2:$H$595,6,0),"")),(IFERROR(IFERROR(VLOOKUP($X392,$A$2:$H$595,6,0),"")*$T392,"")))</f>
        <v>3</v>
      </c>
      <c r="AB392" s="28">
        <f>IF($T392="",(IFERROR(VLOOKUP($X392,$A$2:$H$595,7,0),"")),(IFERROR(IFERROR(VLOOKUP($X392,$A$2:$H$595,7,0),"")*$T392,"")))</f>
        <v>0.75</v>
      </c>
      <c r="AC392">
        <f>IFERROR(VLOOKUP($AH392,$A$2:$H$595,4,0),"")</f>
        <v>100</v>
      </c>
      <c r="AD392" s="52">
        <f t="shared" si="323"/>
        <v>1.7</v>
      </c>
      <c r="AE392" s="112">
        <f t="shared" si="276"/>
        <v>170</v>
      </c>
      <c r="AF392" s="52" t="s">
        <v>99</v>
      </c>
      <c r="AG392" s="67">
        <v>1.7</v>
      </c>
      <c r="AH392" s="67" t="s">
        <v>43</v>
      </c>
      <c r="AI392" s="26">
        <f>IF($AD392="",(IFERROR(VLOOKUP($AH392,$A$2:$H$595,4,0),"")),(IFERROR(IFERROR(VLOOKUP($AH392,$A$2:$H$595,4,0),"")*$AD392,"")))</f>
        <v>170</v>
      </c>
      <c r="AJ392" s="27">
        <f>IF($AD392="",(IFERROR(VLOOKUP($AH392,$A$2:$H$595,5,0),"")),(IFERROR(IFERROR(VLOOKUP($AH392,$A$2:$H$595,5,0),"")*$AD392,"")))</f>
        <v>32.299999999999997</v>
      </c>
      <c r="AK392" s="151">
        <f>IF($AD392="",(IFERROR(VLOOKUP($AH392,$A$2:$H$595,6,0),"")),(IFERROR(IFERROR(VLOOKUP($AH392,$A$2:$H$595,6,0),"")*$AD392,"")))</f>
        <v>1.7</v>
      </c>
      <c r="AL392" s="28">
        <f>IF($AD392="",(IFERROR(VLOOKUP($AH392,$A$2:$H$595,7,0),"")),(IFERROR(IFERROR(VLOOKUP($AH392,$A$2:$H$595,7,0),"")*$AD392,"")))</f>
        <v>3.4</v>
      </c>
    </row>
    <row r="393" spans="9:39" x14ac:dyDescent="0.3">
      <c r="I393">
        <v>0.1</v>
      </c>
      <c r="J393" s="53">
        <v>1.3</v>
      </c>
      <c r="K393" s="113">
        <f t="shared" si="274"/>
        <v>130</v>
      </c>
      <c r="L393" s="53" t="s">
        <v>99</v>
      </c>
      <c r="M393" s="62"/>
      <c r="N393" s="62" t="s">
        <v>29</v>
      </c>
      <c r="O393" s="245">
        <f>IF($J393="",(IFERROR(VLOOKUP($N393,$A$2:$H$595,4,0),"")),(IFERROR(IFERROR(VLOOKUP($N393,$A$2:$H$595,4,0),"")*$J393,"")))</f>
        <v>130</v>
      </c>
      <c r="P393" s="237">
        <f>IF($J393="",(IFERROR(VLOOKUP($N393,$A$2:$H$595,5,0),"")),(IFERROR(IFERROR(VLOOKUP($N393,$A$2:$H$595,5,0),"")*$J393,"")))</f>
        <v>0</v>
      </c>
      <c r="Q393" s="252">
        <f>IF($J393="",(IFERROR(VLOOKUP($N393,$A$2:$H$595,6,0),"")),(IFERROR(IFERROR(VLOOKUP($N393,$A$2:$H$595,6,0),"")*$J393,"")))</f>
        <v>29.900000000000002</v>
      </c>
      <c r="R393" s="260">
        <f>IF($J393="",(IFERROR(VLOOKUP($N393,$A$2:$H$595,7,0),"")),(IFERROR(IFERROR(VLOOKUP($N393,$A$2:$H$595,7,0),"")*$J393,"")))</f>
        <v>1.3</v>
      </c>
      <c r="S393">
        <f>IFERROR(VLOOKUP($X393,$A$2:$H$595,4,0),"")</f>
        <v>39</v>
      </c>
      <c r="T393" s="53">
        <f t="shared" si="322"/>
        <v>3</v>
      </c>
      <c r="U393" s="106">
        <v>3</v>
      </c>
      <c r="V393" s="53" t="s">
        <v>100</v>
      </c>
      <c r="W393" s="62">
        <v>3</v>
      </c>
      <c r="X393" s="62" t="s">
        <v>8</v>
      </c>
      <c r="Y393" s="29">
        <f>IF($T393="",(IFERROR(VLOOKUP($X393,$A$2:$H$595,4,0),"")),(IFERROR(IFERROR(VLOOKUP($X393,$A$2:$H$595,4,0),"")*$T393,"")))</f>
        <v>117</v>
      </c>
      <c r="Z393" s="30">
        <f>IF($T393="",(IFERROR(VLOOKUP($X393,$A$2:$H$595,5,0),"")),(IFERROR(IFERROR(VLOOKUP($X393,$A$2:$H$595,5,0),"")*$T393,"")))</f>
        <v>2.4000000000000004</v>
      </c>
      <c r="AA393" s="152">
        <f>IF($T393="",(IFERROR(VLOOKUP($X393,$A$2:$H$595,6,0),"")),(IFERROR(IFERROR(VLOOKUP($X393,$A$2:$H$595,6,0),"")*$T393,"")))</f>
        <v>24</v>
      </c>
      <c r="AB393" s="31">
        <f>IF($T393="",(IFERROR(VLOOKUP($X393,$A$2:$H$595,7,0),"")),(IFERROR(IFERROR(VLOOKUP($X393,$A$2:$H$595,7,0),"")*$T393,"")))</f>
        <v>0.89999999999999991</v>
      </c>
      <c r="AC393">
        <f>IFERROR(VLOOKUP($AH393,$A$2:$H$595,4,0),"")</f>
        <v>354</v>
      </c>
      <c r="AD393" s="53">
        <f t="shared" si="323"/>
        <v>0.3</v>
      </c>
      <c r="AE393" s="106">
        <v>3</v>
      </c>
      <c r="AF393" s="53" t="s">
        <v>100</v>
      </c>
      <c r="AG393" s="62">
        <v>0.3</v>
      </c>
      <c r="AH393" s="62" t="s">
        <v>17</v>
      </c>
      <c r="AI393" s="29">
        <f>IF($AD393="",(IFERROR(VLOOKUP($AH393,$A$2:$H$595,4,0),"")),(IFERROR(IFERROR(VLOOKUP($AH393,$A$2:$H$595,4,0),"")*$AD393,"")))</f>
        <v>106.2</v>
      </c>
      <c r="AJ393" s="30">
        <f>IF($AD393="",(IFERROR(VLOOKUP($AH393,$A$2:$H$595,5,0),"")),(IFERROR(IFERROR(VLOOKUP($AH393,$A$2:$H$595,5,0),"")*$AD393,"")))</f>
        <v>3</v>
      </c>
      <c r="AK393" s="152">
        <f>IF($AD393="",(IFERROR(VLOOKUP($AH393,$A$2:$H$595,6,0),"")),(IFERROR(IFERROR(VLOOKUP($AH393,$A$2:$H$595,6,0),"")*$AD393,"")))</f>
        <v>18.899999999999999</v>
      </c>
      <c r="AL393" s="31">
        <f>IF($AD393="",(IFERROR(VLOOKUP($AH393,$A$2:$H$595,7,0),"")),(IFERROR(IFERROR(VLOOKUP($AH393,$A$2:$H$595,7,0),"")*$AD393,"")))</f>
        <v>1.5</v>
      </c>
    </row>
    <row r="394" spans="9:39" x14ac:dyDescent="0.3">
      <c r="J394" s="53">
        <v>1</v>
      </c>
      <c r="K394" s="106">
        <v>1</v>
      </c>
      <c r="L394" s="53" t="s">
        <v>105</v>
      </c>
      <c r="M394" s="62"/>
      <c r="N394" s="62" t="s">
        <v>134</v>
      </c>
      <c r="O394" s="245">
        <f>IF($J394="",(IFERROR(VLOOKUP($N394,$A$2:$H$595,4,0),"")),(IFERROR(IFERROR(VLOOKUP($N394,$A$2:$H$595,4,0),"")*$J394,"")))</f>
        <v>120</v>
      </c>
      <c r="P394" s="237">
        <f>IF($J394="",(IFERROR(VLOOKUP($N394,$A$2:$H$595,5,0),"")),(IFERROR(IFERROR(VLOOKUP($N394,$A$2:$H$595,5,0),"")*$J394,"")))</f>
        <v>24</v>
      </c>
      <c r="Q394" s="252">
        <f>IF($J394="",(IFERROR(VLOOKUP($N394,$A$2:$H$595,6,0),"")),(IFERROR(IFERROR(VLOOKUP($N394,$A$2:$H$595,6,0),"")*$J394,"")))</f>
        <v>3</v>
      </c>
      <c r="R394" s="260">
        <f>IF($J394="",(IFERROR(VLOOKUP($N394,$A$2:$H$595,7,0),"")),(IFERROR(IFERROR(VLOOKUP($N394,$A$2:$H$595,7,0),"")*$J394,"")))</f>
        <v>1</v>
      </c>
      <c r="S394">
        <f>IFERROR(VLOOKUP($X394,$A$2:$H$595,4,0),"")</f>
        <v>80</v>
      </c>
      <c r="T394" s="53">
        <f t="shared" si="322"/>
        <v>1.5</v>
      </c>
      <c r="U394" s="113">
        <f t="shared" si="275"/>
        <v>150</v>
      </c>
      <c r="V394" s="53" t="s">
        <v>99</v>
      </c>
      <c r="W394" s="62"/>
      <c r="X394" s="62" t="s">
        <v>73</v>
      </c>
      <c r="Y394" s="29">
        <f>IF($T394="",(IFERROR(VLOOKUP($X394,$A$2:$H$595,4,0),"")),(IFERROR(IFERROR(VLOOKUP($X394,$A$2:$H$595,4,0),"")*$T394,"")))</f>
        <v>120</v>
      </c>
      <c r="Z394" s="30">
        <f>IF($T394="",(IFERROR(VLOOKUP($X394,$A$2:$H$595,5,0),"")),(IFERROR(IFERROR(VLOOKUP($X394,$A$2:$H$595,5,0),"")*$T394,"")))</f>
        <v>16.5</v>
      </c>
      <c r="AA394" s="152">
        <f>IF($T394="",(IFERROR(VLOOKUP($X394,$A$2:$H$595,6,0),"")),(IFERROR(IFERROR(VLOOKUP($X394,$A$2:$H$595,6,0),"")*$T394,"")))</f>
        <v>4.5</v>
      </c>
      <c r="AB394" s="31">
        <f>IF($T394="",(IFERROR(VLOOKUP($X394,$A$2:$H$595,7,0),"")),(IFERROR(IFERROR(VLOOKUP($X394,$A$2:$H$595,7,0),"")*$T394,"")))</f>
        <v>3.4499999999999997</v>
      </c>
      <c r="AC394">
        <f>IFERROR(VLOOKUP($AH394,$A$2:$H$595,4,0),"")</f>
        <v>172.25</v>
      </c>
      <c r="AD394" s="53">
        <f t="shared" si="323"/>
        <v>0.6</v>
      </c>
      <c r="AE394" s="113">
        <f t="shared" si="276"/>
        <v>60</v>
      </c>
      <c r="AF394" s="53" t="s">
        <v>99</v>
      </c>
      <c r="AG394" s="62">
        <v>0.6</v>
      </c>
      <c r="AH394" s="62" t="s">
        <v>24</v>
      </c>
      <c r="AI394" s="29">
        <f>IF($AD394="",(IFERROR(VLOOKUP($AH394,$A$2:$H$595,4,0),"")),(IFERROR(IFERROR(VLOOKUP($AH394,$A$2:$H$595,4,0),"")*$AD394,"")))</f>
        <v>103.35</v>
      </c>
      <c r="AJ394" s="30">
        <f>IF($AD394="",(IFERROR(VLOOKUP($AH394,$A$2:$H$595,5,0),"")),(IFERROR(IFERROR(VLOOKUP($AH394,$A$2:$H$595,5,0),"")*$AD394,"")))</f>
        <v>12</v>
      </c>
      <c r="AK394" s="152">
        <f>IF($AD394="",(IFERROR(VLOOKUP($AH394,$A$2:$H$595,6,0),"")),(IFERROR(IFERROR(VLOOKUP($AH394,$A$2:$H$595,6,0),"")*$AD394,"")))</f>
        <v>1.2</v>
      </c>
      <c r="AL394" s="31">
        <f>IF($AD394="",(IFERROR(VLOOKUP($AH394,$A$2:$H$595,7,0),"")),(IFERROR(IFERROR(VLOOKUP($AH394,$A$2:$H$595,7,0),"")*$AD394,"")))</f>
        <v>4.8</v>
      </c>
    </row>
    <row r="395" spans="9:39" x14ac:dyDescent="0.3">
      <c r="I395">
        <v>3</v>
      </c>
      <c r="J395" s="53"/>
      <c r="K395" s="113"/>
      <c r="L395" s="53"/>
      <c r="M395" s="62"/>
      <c r="N395" s="62"/>
      <c r="O395" s="245"/>
      <c r="P395" s="237"/>
      <c r="Q395" s="252"/>
      <c r="R395" s="260"/>
      <c r="T395" s="53" t="str">
        <f t="shared" si="322"/>
        <v/>
      </c>
      <c r="U395" s="113"/>
      <c r="V395" s="53"/>
      <c r="W395" s="62"/>
      <c r="X395" s="62"/>
      <c r="Y395" s="29"/>
      <c r="Z395" s="30"/>
      <c r="AA395" s="152"/>
      <c r="AB395" s="31"/>
      <c r="AC395">
        <f>IFERROR(VLOOKUP($AH395,$A$2:$H$595,4,0),"")</f>
        <v>230</v>
      </c>
      <c r="AD395" s="53">
        <f t="shared" si="323"/>
        <v>0.1</v>
      </c>
      <c r="AE395" s="113">
        <f t="shared" si="276"/>
        <v>10</v>
      </c>
      <c r="AF395" s="53" t="s">
        <v>99</v>
      </c>
      <c r="AG395" s="62">
        <v>0.1</v>
      </c>
      <c r="AH395" s="62" t="s">
        <v>19</v>
      </c>
      <c r="AI395" s="29">
        <f>IF($AD395="",(IFERROR(VLOOKUP($AH395,$A$2:$H$595,4,0),"")),(IFERROR(IFERROR(VLOOKUP($AH395,$A$2:$H$595,4,0),"")*$AD395,"")))</f>
        <v>23</v>
      </c>
      <c r="AJ395" s="30">
        <f>IF($AD395="",(IFERROR(VLOOKUP($AH395,$A$2:$H$595,5,0),"")),(IFERROR(IFERROR(VLOOKUP($AH395,$A$2:$H$595,5,0),"")*$AD395,"")))</f>
        <v>0.70000000000000007</v>
      </c>
      <c r="AK395" s="152">
        <f>IF($AD395="",(IFERROR(VLOOKUP($AH395,$A$2:$H$595,6,0),"")),(IFERROR(IFERROR(VLOOKUP($AH395,$A$2:$H$595,6,0),"")*$AD395,"")))</f>
        <v>0.5</v>
      </c>
      <c r="AL395" s="31">
        <f>IF($AD395="",(IFERROR(VLOOKUP($AH395,$A$2:$H$595,7,0),"")),(IFERROR(IFERROR(VLOOKUP($AH395,$A$2:$H$595,7,0),"")*$AD395,"")))</f>
        <v>2</v>
      </c>
    </row>
    <row r="396" spans="9:39" x14ac:dyDescent="0.3">
      <c r="J396" s="53"/>
      <c r="K396" s="113"/>
      <c r="L396" s="53"/>
      <c r="M396" s="62"/>
      <c r="N396" s="62"/>
      <c r="O396" s="245"/>
      <c r="P396" s="237"/>
      <c r="Q396" s="252"/>
      <c r="R396" s="260"/>
      <c r="T396" s="53" t="str">
        <f t="shared" si="322"/>
        <v/>
      </c>
      <c r="U396" s="113"/>
      <c r="V396" s="53"/>
      <c r="W396" s="62"/>
      <c r="X396" s="62"/>
      <c r="Y396" s="29"/>
      <c r="Z396" s="30"/>
      <c r="AA396" s="152"/>
      <c r="AB396" s="31"/>
      <c r="AD396" s="53" t="str">
        <f t="shared" si="323"/>
        <v/>
      </c>
      <c r="AE396" s="113"/>
      <c r="AF396" s="53"/>
      <c r="AG396" s="62"/>
      <c r="AH396" s="62"/>
      <c r="AI396" s="29"/>
      <c r="AJ396" s="30"/>
      <c r="AK396" s="152"/>
      <c r="AL396" s="31"/>
      <c r="AM396" s="3"/>
    </row>
    <row r="397" spans="9:39" x14ac:dyDescent="0.3">
      <c r="J397" s="53"/>
      <c r="K397" s="113"/>
      <c r="L397" s="53"/>
      <c r="M397" s="62" t="s">
        <v>107</v>
      </c>
      <c r="N397" s="62"/>
      <c r="O397" s="206">
        <f>SUM(O392:O396)</f>
        <v>412.5</v>
      </c>
      <c r="P397" s="215">
        <f t="shared" ref="P397" si="324">SUM(P392:P396)</f>
        <v>54</v>
      </c>
      <c r="Q397" s="225">
        <f t="shared" ref="Q397" si="325">SUM(Q392:Q396)</f>
        <v>42.900000000000006</v>
      </c>
      <c r="R397" s="231">
        <f t="shared" ref="R397" si="326">SUM(R392:R396)</f>
        <v>4.8</v>
      </c>
      <c r="S397" s="3">
        <v>150</v>
      </c>
      <c r="T397" s="53"/>
      <c r="U397" s="113"/>
      <c r="V397" s="53"/>
      <c r="W397" s="62" t="s">
        <v>107</v>
      </c>
      <c r="X397" s="62"/>
      <c r="Y397" s="32">
        <f>SUM(Y392:Y396)</f>
        <v>403.5</v>
      </c>
      <c r="Z397" s="45">
        <f t="shared" ref="Z397" si="327">SUM(Z392:Z396)</f>
        <v>55.800000000000004</v>
      </c>
      <c r="AA397" s="148">
        <f t="shared" ref="AA397" si="328">SUM(AA392:AA396)</f>
        <v>31.5</v>
      </c>
      <c r="AB397" s="46">
        <f t="shared" ref="AB397" si="329">SUM(AB392:AB396)</f>
        <v>5.0999999999999996</v>
      </c>
      <c r="AC397" s="3">
        <v>684</v>
      </c>
      <c r="AD397" s="53"/>
      <c r="AE397" s="113"/>
      <c r="AF397" s="53"/>
      <c r="AG397" s="62" t="s">
        <v>107</v>
      </c>
      <c r="AH397" s="62"/>
      <c r="AI397" s="32">
        <f>SUM(AI392:AI396)</f>
        <v>402.54999999999995</v>
      </c>
      <c r="AJ397" s="45">
        <f t="shared" ref="AJ397" si="330">SUM(AJ392:AJ396)</f>
        <v>48</v>
      </c>
      <c r="AK397" s="148">
        <f t="shared" ref="AK397" si="331">SUM(AK392:AK396)</f>
        <v>22.299999999999997</v>
      </c>
      <c r="AL397" s="46">
        <f t="shared" ref="AL397" si="332">SUM(AL392:AL396)</f>
        <v>11.7</v>
      </c>
    </row>
    <row r="398" spans="9:39" ht="15" thickBot="1" x14ac:dyDescent="0.35">
      <c r="J398" s="54"/>
      <c r="K398" s="114"/>
      <c r="L398" s="54"/>
      <c r="M398" s="68"/>
      <c r="N398" s="68"/>
      <c r="O398" s="246" t="str">
        <f>IF($J398="",(IFERROR(VLOOKUP($N398,$A$2:$H$595,4,0),"")),(IFERROR(IFERROR(VLOOKUP($N398,$A$2:$H$595,4,0),"")*$J398,"")))</f>
        <v/>
      </c>
      <c r="P398" s="238" t="str">
        <f>IF($J398="",(IFERROR(VLOOKUP($N398,$A$2:$H$595,5,0),"")),(IFERROR(IFERROR(VLOOKUP($N398,$A$2:$H$595,5,0),"")*$J398,"")))</f>
        <v/>
      </c>
      <c r="Q398" s="253" t="str">
        <f>IF($J398="",(IFERROR(VLOOKUP($N398,$A$2:$H$595,6,0),"")),(IFERROR(IFERROR(VLOOKUP($N398,$A$2:$H$595,6,0),"")*$J398,"")))</f>
        <v/>
      </c>
      <c r="R398" s="261" t="str">
        <f>IF($J398="",(IFERROR(VLOOKUP($N398,$A$2:$H$595,7,0),"")),(IFERROR(IFERROR(VLOOKUP($N398,$A$2:$H$595,7,0),"")*$J398,"")))</f>
        <v/>
      </c>
      <c r="S398" t="str">
        <f>IFERROR(VLOOKUP($X398,$A$2:$H$595,4,0),"")</f>
        <v/>
      </c>
      <c r="T398" s="54" t="str">
        <f t="shared" ref="T398:T404" si="333">IFERROR(IF(W398="",O398/S398,W398),"")</f>
        <v/>
      </c>
      <c r="U398" s="114"/>
      <c r="V398" s="54"/>
      <c r="W398" s="68"/>
      <c r="X398" s="68"/>
      <c r="Y398" s="36" t="str">
        <f>IF($T398="",(IFERROR(VLOOKUP($X398,$A$2:$H$595,4,0),"")),(IFERROR(IFERROR(VLOOKUP($X398,$A$2:$H$595,4,0),"")*$T398,"")))</f>
        <v/>
      </c>
      <c r="Z398" s="34" t="str">
        <f>IF($T398="",(IFERROR(VLOOKUP($X398,$A$2:$H$595,5,0),"")),(IFERROR(IFERROR(VLOOKUP($X398,$A$2:$H$595,5,0),"")*$T398,"")))</f>
        <v/>
      </c>
      <c r="AA398" s="149" t="str">
        <f>IF($T398="",(IFERROR(VLOOKUP($X398,$A$2:$H$595,6,0),"")),(IFERROR(IFERROR(VLOOKUP($X398,$A$2:$H$595,6,0),"")*$T398,"")))</f>
        <v/>
      </c>
      <c r="AB398" s="35" t="str">
        <f>IF($T398="",(IFERROR(VLOOKUP($X398,$A$2:$H$595,7,0),"")),(IFERROR(IFERROR(VLOOKUP($X398,$A$2:$H$595,7,0),"")*$T398,"")))</f>
        <v/>
      </c>
      <c r="AC398" t="str">
        <f>IFERROR(VLOOKUP($AH398,$A$2:$H$595,4,0),"")</f>
        <v/>
      </c>
      <c r="AD398" s="54" t="str">
        <f t="shared" ref="AD398:AD404" si="334">IFERROR(IF(AG398="",Y398/AC398,AG398),"")</f>
        <v/>
      </c>
      <c r="AE398" s="114"/>
      <c r="AF398" s="54"/>
      <c r="AG398" s="68"/>
      <c r="AH398" s="68"/>
      <c r="AI398" s="36" t="str">
        <f>IF($AD398="",(IFERROR(VLOOKUP($AH398,$A$2:$H$595,4,0),"")),(IFERROR(IFERROR(VLOOKUP($AH398,$A$2:$H$595,4,0),"")*$AD398,"")))</f>
        <v/>
      </c>
      <c r="AJ398" s="34" t="str">
        <f>IF($AD398="",(IFERROR(VLOOKUP($AH398,$A$2:$H$595,5,0),"")),(IFERROR(IFERROR(VLOOKUP($AH398,$A$2:$H$595,5,0),"")*$AD398,"")))</f>
        <v/>
      </c>
      <c r="AK398" s="149" t="str">
        <f>IF($AD398="",(IFERROR(VLOOKUP($AH398,$A$2:$H$595,6,0),"")),(IFERROR(IFERROR(VLOOKUP($AH398,$A$2:$H$595,6,0),"")*$AD398,"")))</f>
        <v/>
      </c>
      <c r="AL398" s="35" t="str">
        <f>IF($AD398="",(IFERROR(VLOOKUP($AH398,$A$2:$H$595,7,0),"")),(IFERROR(IFERROR(VLOOKUP($AH398,$A$2:$H$595,7,0),"")*$AD398,"")))</f>
        <v/>
      </c>
      <c r="AM398" s="3"/>
    </row>
    <row r="399" spans="9:39" ht="15.6" thickTop="1" thickBot="1" x14ac:dyDescent="0.35">
      <c r="J399" s="51"/>
      <c r="K399" s="111"/>
      <c r="L399" s="51"/>
      <c r="M399" s="65"/>
      <c r="N399" s="65"/>
      <c r="O399" s="247" t="str">
        <f>IF($J399="",(IFERROR(VLOOKUP($N399,$A$2:$H$595,4,0),"")),(IFERROR(IFERROR(VLOOKUP($N399,$A$2:$H$595,4,0),"")*$J399,"")))</f>
        <v/>
      </c>
      <c r="P399" s="239" t="str">
        <f>IF($J399="",(IFERROR(VLOOKUP($N399,$A$2:$H$595,5,0),"")),(IFERROR(IFERROR(VLOOKUP($N399,$A$2:$H$595,5,0),"")*$J399,"")))</f>
        <v/>
      </c>
      <c r="Q399" s="254" t="str">
        <f>IF($J399="",(IFERROR(VLOOKUP($N399,$A$2:$H$595,6,0),"")),(IFERROR(IFERROR(VLOOKUP($N399,$A$2:$H$595,6,0),"")*$J399,"")))</f>
        <v/>
      </c>
      <c r="R399" s="157" t="str">
        <f>IF($J399="",(IFERROR(VLOOKUP($N399,$A$2:$H$595,7,0),"")),(IFERROR(IFERROR(VLOOKUP($N399,$A$2:$H$595,7,0),"")*$J399,"")))</f>
        <v/>
      </c>
      <c r="S399" t="str">
        <f>IFERROR(VLOOKUP($X399,$A$2:$H$595,4,0),"")</f>
        <v/>
      </c>
      <c r="T399" s="51" t="str">
        <f t="shared" si="333"/>
        <v/>
      </c>
      <c r="U399" s="111"/>
      <c r="V399" s="51"/>
      <c r="W399" s="65"/>
      <c r="X399" s="65"/>
      <c r="Y399" s="11" t="str">
        <f>IF($T399="",(IFERROR(VLOOKUP($X399,$A$2:$H$595,4,0),"")),(IFERROR(IFERROR(VLOOKUP($X399,$A$2:$H$595,4,0),"")*$T399,"")))</f>
        <v/>
      </c>
      <c r="Z399" s="12" t="str">
        <f>IF($T399="",(IFERROR(VLOOKUP($X399,$A$2:$H$595,5,0),"")),(IFERROR(IFERROR(VLOOKUP($X399,$A$2:$H$595,5,0),"")*$T399,"")))</f>
        <v/>
      </c>
      <c r="AA399" s="150" t="str">
        <f>IF($T399="",(IFERROR(VLOOKUP($X399,$A$2:$H$595,6,0),"")),(IFERROR(IFERROR(VLOOKUP($X399,$A$2:$H$595,6,0),"")*$T399,"")))</f>
        <v/>
      </c>
      <c r="AB399" s="13" t="str">
        <f>IF($T399="",(IFERROR(VLOOKUP($X399,$A$2:$H$595,7,0),"")),(IFERROR(IFERROR(VLOOKUP($X399,$A$2:$H$595,7,0),"")*$T399,"")))</f>
        <v/>
      </c>
      <c r="AC399" t="str">
        <f>IFERROR(VLOOKUP($AH399,$A$2:$H$595,4,0),"")</f>
        <v/>
      </c>
      <c r="AD399" s="51" t="str">
        <f t="shared" si="334"/>
        <v/>
      </c>
      <c r="AE399" s="111"/>
      <c r="AF399" s="51"/>
      <c r="AG399" s="65"/>
      <c r="AH399" s="65"/>
      <c r="AI399" s="11" t="str">
        <f>IF($AD399="",(IFERROR(VLOOKUP($AH399,$A$2:$H$595,4,0),"")),(IFERROR(IFERROR(VLOOKUP($AH399,$A$2:$H$595,4,0),"")*$AD399,"")))</f>
        <v/>
      </c>
      <c r="AJ399" s="12" t="str">
        <f>IF($AD399="",(IFERROR(VLOOKUP($AH399,$A$2:$H$595,5,0),"")),(IFERROR(IFERROR(VLOOKUP($AH399,$A$2:$H$595,5,0),"")*$AD399,"")))</f>
        <v/>
      </c>
      <c r="AK399" s="150" t="str">
        <f>IF($AD399="",(IFERROR(VLOOKUP($AH399,$A$2:$H$595,6,0),"")),(IFERROR(IFERROR(VLOOKUP($AH399,$A$2:$H$595,6,0),"")*$AD399,"")))</f>
        <v/>
      </c>
      <c r="AL399" s="13" t="str">
        <f>IF($AD399="",(IFERROR(VLOOKUP($AH399,$A$2:$H$595,7,0),"")),(IFERROR(IFERROR(VLOOKUP($AH399,$A$2:$H$595,7,0),"")*$AD399,"")))</f>
        <v/>
      </c>
    </row>
    <row r="400" spans="9:39" ht="15" thickTop="1" x14ac:dyDescent="0.3">
      <c r="J400" s="86">
        <v>2</v>
      </c>
      <c r="K400" s="139">
        <f t="shared" si="274"/>
        <v>200</v>
      </c>
      <c r="L400" s="86" t="s">
        <v>99</v>
      </c>
      <c r="M400" s="87"/>
      <c r="N400" s="87" t="s">
        <v>23</v>
      </c>
      <c r="O400" s="244">
        <f>IF($J400="",(IFERROR(VLOOKUP($N400,$A$2:$H$595,4,0),"")),(IFERROR(IFERROR(VLOOKUP($N400,$A$2:$H$595,4,0),"")*$J400,"")))</f>
        <v>220</v>
      </c>
      <c r="P400" s="236">
        <f>IF($J400="",(IFERROR(VLOOKUP($N400,$A$2:$H$595,5,0),"")),(IFERROR(IFERROR(VLOOKUP($N400,$A$2:$H$595,5,0),"")*$J400,"")))</f>
        <v>46</v>
      </c>
      <c r="Q400" s="251">
        <f>IF($J400="",(IFERROR(VLOOKUP($N400,$A$2:$H$595,6,0),"")),(IFERROR(IFERROR(VLOOKUP($N400,$A$2:$H$595,6,0),"")*$J400,"")))</f>
        <v>0</v>
      </c>
      <c r="R400" s="259">
        <f>IF($J400="",(IFERROR(VLOOKUP($N400,$A$2:$H$595,7,0),"")),(IFERROR(IFERROR(VLOOKUP($N400,$A$2:$H$595,7,0),"")*$J400,"")))</f>
        <v>4</v>
      </c>
      <c r="S400">
        <f>IFERROR(VLOOKUP($X400,$A$2:$H$595,4,0),"")</f>
        <v>110</v>
      </c>
      <c r="T400" s="86">
        <f t="shared" si="333"/>
        <v>2</v>
      </c>
      <c r="U400" s="139">
        <f t="shared" si="275"/>
        <v>200</v>
      </c>
      <c r="V400" s="86" t="s">
        <v>99</v>
      </c>
      <c r="W400" s="87"/>
      <c r="X400" s="87" t="s">
        <v>51</v>
      </c>
      <c r="Y400" s="26">
        <f>IF($T400="",(IFERROR(VLOOKUP($X400,$A$2:$H$595,4,0),"")),(IFERROR(IFERROR(VLOOKUP($X400,$A$2:$H$595,4,0),"")*$T400,"")))</f>
        <v>220</v>
      </c>
      <c r="Z400" s="27">
        <f>IF($T400="",(IFERROR(VLOOKUP($X400,$A$2:$H$595,5,0),"")),(IFERROR(IFERROR(VLOOKUP($X400,$A$2:$H$595,5,0),"")*$T400,"")))</f>
        <v>42</v>
      </c>
      <c r="AA400" s="151">
        <f>IF($T400="",(IFERROR(VLOOKUP($X400,$A$2:$H$595,6,0),"")),(IFERROR(IFERROR(VLOOKUP($X400,$A$2:$H$595,6,0),"")*$T400,"")))</f>
        <v>0</v>
      </c>
      <c r="AB400" s="28">
        <f>IF($T400="",(IFERROR(VLOOKUP($X400,$A$2:$H$595,7,0),"")),(IFERROR(IFERROR(VLOOKUP($X400,$A$2:$H$595,7,0),"")*$T400,"")))</f>
        <v>4.5999999999999996</v>
      </c>
      <c r="AC400">
        <f>IFERROR(VLOOKUP($AH400,$A$2:$H$595,4,0),"")</f>
        <v>156</v>
      </c>
      <c r="AD400" s="86">
        <f t="shared" si="334"/>
        <v>1.5</v>
      </c>
      <c r="AE400" s="139">
        <f t="shared" si="276"/>
        <v>150</v>
      </c>
      <c r="AF400" s="86" t="s">
        <v>99</v>
      </c>
      <c r="AG400" s="87">
        <v>1.5</v>
      </c>
      <c r="AH400" s="87" t="s">
        <v>86</v>
      </c>
      <c r="AI400" s="26">
        <f>IF($AD400="",(IFERROR(VLOOKUP($AH400,$A$2:$H$595,4,0),"")),(IFERROR(IFERROR(VLOOKUP($AH400,$A$2:$H$595,4,0),"")*$AD400,"")))</f>
        <v>234</v>
      </c>
      <c r="AJ400" s="27">
        <f>IF($AD400="",(IFERROR(VLOOKUP($AH400,$A$2:$H$595,5,0),"")),(IFERROR(IFERROR(VLOOKUP($AH400,$A$2:$H$595,5,0),"")*$AD400,"")))</f>
        <v>30</v>
      </c>
      <c r="AK400" s="151">
        <f>IF($AD400="",(IFERROR(VLOOKUP($AH400,$A$2:$H$595,6,0),"")),(IFERROR(IFERROR(VLOOKUP($AH400,$A$2:$H$595,6,0),"")*$AD400,"")))</f>
        <v>0</v>
      </c>
      <c r="AL400" s="28">
        <f>IF($AD400="",(IFERROR(VLOOKUP($AH400,$A$2:$H$595,7,0),"")),(IFERROR(IFERROR(VLOOKUP($AH400,$A$2:$H$595,7,0),"")*$AD400,"")))</f>
        <v>12</v>
      </c>
    </row>
    <row r="401" spans="1:39" x14ac:dyDescent="0.3">
      <c r="J401" s="88">
        <v>2</v>
      </c>
      <c r="K401" s="140">
        <f t="shared" si="274"/>
        <v>200</v>
      </c>
      <c r="L401" s="88" t="s">
        <v>99</v>
      </c>
      <c r="M401" s="89"/>
      <c r="N401" s="89" t="s">
        <v>42</v>
      </c>
      <c r="O401" s="245">
        <f>IF($J401="",(IFERROR(VLOOKUP($N401,$A$2:$H$595,4,0),"")),(IFERROR(IFERROR(VLOOKUP($N401,$A$2:$H$595,4,0),"")*$J401,"")))</f>
        <v>260</v>
      </c>
      <c r="P401" s="237">
        <f>IF($J401="",(IFERROR(VLOOKUP($N401,$A$2:$H$595,5,0),"")),(IFERROR(IFERROR(VLOOKUP($N401,$A$2:$H$595,5,0),"")*$J401,"")))</f>
        <v>4.8</v>
      </c>
      <c r="Q401" s="252">
        <f>IF($J401="",(IFERROR(VLOOKUP($N401,$A$2:$H$595,6,0),"")),(IFERROR(IFERROR(VLOOKUP($N401,$A$2:$H$595,6,0),"")*$J401,"")))</f>
        <v>57.2</v>
      </c>
      <c r="R401" s="260">
        <f>IF($J401="",(IFERROR(VLOOKUP($N401,$A$2:$H$595,7,0),"")),(IFERROR(IFERROR(VLOOKUP($N401,$A$2:$H$595,7,0),"")*$J401,"")))</f>
        <v>0.4</v>
      </c>
      <c r="S401">
        <f>IFERROR(VLOOKUP($X401,$A$2:$H$595,4,0),"")</f>
        <v>88</v>
      </c>
      <c r="T401" s="88">
        <f t="shared" si="333"/>
        <v>2.9545454545454546</v>
      </c>
      <c r="U401" s="140">
        <f t="shared" si="275"/>
        <v>295.45454545454544</v>
      </c>
      <c r="V401" s="88" t="s">
        <v>99</v>
      </c>
      <c r="W401" s="89"/>
      <c r="X401" s="89" t="s">
        <v>54</v>
      </c>
      <c r="Y401" s="29">
        <f>IF($T401="",(IFERROR(VLOOKUP($X401,$A$2:$H$595,4,0),"")),(IFERROR(IFERROR(VLOOKUP($X401,$A$2:$H$595,4,0),"")*$T401,"")))</f>
        <v>260</v>
      </c>
      <c r="Z401" s="30">
        <f>IF($T401="",(IFERROR(VLOOKUP($X401,$A$2:$H$595,5,0),"")),(IFERROR(IFERROR(VLOOKUP($X401,$A$2:$H$595,5,0),"")*$T401,"")))</f>
        <v>2.9545454545454546</v>
      </c>
      <c r="AA401" s="152">
        <f>IF($T401="",(IFERROR(VLOOKUP($X401,$A$2:$H$595,6,0),"")),(IFERROR(IFERROR(VLOOKUP($X401,$A$2:$H$595,6,0),"")*$T401,"")))</f>
        <v>62.045454545454547</v>
      </c>
      <c r="AB401" s="31">
        <f>IF($T401="",(IFERROR(VLOOKUP($X401,$A$2:$H$595,7,0),"")),(IFERROR(IFERROR(VLOOKUP($X401,$A$2:$H$595,7,0),"")*$T401,"")))</f>
        <v>0</v>
      </c>
      <c r="AC401">
        <f>IFERROR(VLOOKUP($AH401,$A$2:$H$595,4,0),"")</f>
        <v>139</v>
      </c>
      <c r="AD401" s="88">
        <f t="shared" si="334"/>
        <v>1.8</v>
      </c>
      <c r="AE401" s="140">
        <f t="shared" si="276"/>
        <v>180</v>
      </c>
      <c r="AF401" s="88" t="s">
        <v>99</v>
      </c>
      <c r="AG401" s="89">
        <v>1.8</v>
      </c>
      <c r="AH401" s="89" t="s">
        <v>87</v>
      </c>
      <c r="AI401" s="29">
        <f>IF($AD401="",(IFERROR(VLOOKUP($AH401,$A$2:$H$595,4,0),"")),(IFERROR(IFERROR(VLOOKUP($AH401,$A$2:$H$595,4,0),"")*$AD401,"")))</f>
        <v>250.20000000000002</v>
      </c>
      <c r="AJ401" s="30">
        <f>IF($AD401="",(IFERROR(VLOOKUP($AH401,$A$2:$H$595,5,0),"")),(IFERROR(IFERROR(VLOOKUP($AH401,$A$2:$H$595,5,0),"")*$AD401,"")))</f>
        <v>7.74</v>
      </c>
      <c r="AK401" s="152">
        <f>IF($AD401="",(IFERROR(VLOOKUP($AH401,$A$2:$H$595,6,0),"")),(IFERROR(IFERROR(VLOOKUP($AH401,$A$2:$H$595,6,0),"")*$AD401,"")))</f>
        <v>49.86</v>
      </c>
      <c r="AL401" s="31">
        <f>IF($AD401="",(IFERROR(VLOOKUP($AH401,$A$2:$H$595,7,0),"")),(IFERROR(IFERROR(VLOOKUP($AH401,$A$2:$H$595,7,0),"")*$AD401,"")))</f>
        <v>0.9</v>
      </c>
    </row>
    <row r="402" spans="1:39" x14ac:dyDescent="0.3">
      <c r="J402" s="88">
        <v>0.05</v>
      </c>
      <c r="K402" s="140">
        <f t="shared" si="274"/>
        <v>5</v>
      </c>
      <c r="L402" s="88" t="s">
        <v>99</v>
      </c>
      <c r="M402" s="89"/>
      <c r="N402" s="89" t="s">
        <v>15</v>
      </c>
      <c r="O402" s="245">
        <f>IF($J402="",(IFERROR(VLOOKUP($N402,$A$2:$H$595,4,0),"")),(IFERROR(IFERROR(VLOOKUP($N402,$A$2:$H$595,4,0),"")*$J402,"")))</f>
        <v>35.85</v>
      </c>
      <c r="P402" s="237">
        <f>IF($J402="",(IFERROR(VLOOKUP($N402,$A$2:$H$595,5,0),"")),(IFERROR(IFERROR(VLOOKUP($N402,$A$2:$H$595,5,0),"")*$J402,"")))</f>
        <v>0.05</v>
      </c>
      <c r="Q402" s="252">
        <f>IF($J402="",(IFERROR(VLOOKUP($N402,$A$2:$H$595,6,0),"")),(IFERROR(IFERROR(VLOOKUP($N402,$A$2:$H$595,6,0),"")*$J402,"")))</f>
        <v>0</v>
      </c>
      <c r="R402" s="260">
        <f>IF($J402="",(IFERROR(VLOOKUP($N402,$A$2:$H$595,7,0),"")),(IFERROR(IFERROR(VLOOKUP($N402,$A$2:$H$595,7,0),"")*$J402,"")))</f>
        <v>4.05</v>
      </c>
      <c r="S402">
        <f>IFERROR(VLOOKUP($X402,$A$2:$H$595,4,0),"")</f>
        <v>900</v>
      </c>
      <c r="T402" s="88">
        <f t="shared" si="333"/>
        <v>3.9833333333333332E-2</v>
      </c>
      <c r="U402" s="140">
        <f t="shared" si="275"/>
        <v>3.9833333333333334</v>
      </c>
      <c r="V402" s="88" t="s">
        <v>99</v>
      </c>
      <c r="W402" s="89"/>
      <c r="X402" s="89" t="s">
        <v>21</v>
      </c>
      <c r="Y402" s="29">
        <f>IF($T402="",(IFERROR(VLOOKUP($X402,$A$2:$H$595,4,0),"")),(IFERROR(IFERROR(VLOOKUP($X402,$A$2:$H$595,4,0),"")*$T402,"")))</f>
        <v>35.85</v>
      </c>
      <c r="Z402" s="30">
        <f>IF($T402="",(IFERROR(VLOOKUP($X402,$A$2:$H$595,5,0),"")),(IFERROR(IFERROR(VLOOKUP($X402,$A$2:$H$595,5,0),"")*$T402,"")))</f>
        <v>0</v>
      </c>
      <c r="AA402" s="152">
        <f>IF($T402="",(IFERROR(VLOOKUP($X402,$A$2:$H$595,6,0),"")),(IFERROR(IFERROR(VLOOKUP($X402,$A$2:$H$595,6,0),"")*$T402,"")))</f>
        <v>0</v>
      </c>
      <c r="AB402" s="31">
        <f>IF($T402="",(IFERROR(VLOOKUP($X402,$A$2:$H$595,7,0),"")),(IFERROR(IFERROR(VLOOKUP($X402,$A$2:$H$595,7,0),"")*$T402,"")))</f>
        <v>3.9434999999999998</v>
      </c>
      <c r="AC402">
        <f>IFERROR(VLOOKUP($AH402,$A$2:$H$595,4,0),"")</f>
        <v>717</v>
      </c>
      <c r="AD402" s="88">
        <f t="shared" si="334"/>
        <v>0.05</v>
      </c>
      <c r="AE402" s="140">
        <f t="shared" si="276"/>
        <v>5</v>
      </c>
      <c r="AF402" s="88" t="s">
        <v>99</v>
      </c>
      <c r="AG402" s="89"/>
      <c r="AH402" s="89" t="s">
        <v>15</v>
      </c>
      <c r="AI402" s="29">
        <f>IF($AD402="",(IFERROR(VLOOKUP($AH402,$A$2:$H$595,4,0),"")),(IFERROR(IFERROR(VLOOKUP($AH402,$A$2:$H$595,4,0),"")*$AD402,"")))</f>
        <v>35.85</v>
      </c>
      <c r="AJ402" s="30">
        <f>IF($AD402="",(IFERROR(VLOOKUP($AH402,$A$2:$H$595,5,0),"")),(IFERROR(IFERROR(VLOOKUP($AH402,$A$2:$H$595,5,0),"")*$AD402,"")))</f>
        <v>0.05</v>
      </c>
      <c r="AK402" s="152">
        <f>IF($AD402="",(IFERROR(VLOOKUP($AH402,$A$2:$H$595,6,0),"")),(IFERROR(IFERROR(VLOOKUP($AH402,$A$2:$H$595,6,0),"")*$AD402,"")))</f>
        <v>0</v>
      </c>
      <c r="AL402" s="31">
        <f>IF($AD402="",(IFERROR(VLOOKUP($AH402,$A$2:$H$595,7,0),"")),(IFERROR(IFERROR(VLOOKUP($AH402,$A$2:$H$595,7,0),"")*$AD402,"")))</f>
        <v>4.05</v>
      </c>
    </row>
    <row r="403" spans="1:39" x14ac:dyDescent="0.3">
      <c r="J403" s="88"/>
      <c r="K403" s="140"/>
      <c r="L403" s="88"/>
      <c r="M403" s="89"/>
      <c r="N403" s="89"/>
      <c r="O403" s="245"/>
      <c r="P403" s="237"/>
      <c r="Q403" s="252"/>
      <c r="R403" s="260"/>
      <c r="T403" s="88" t="str">
        <f t="shared" si="333"/>
        <v/>
      </c>
      <c r="U403" s="140"/>
      <c r="V403" s="88"/>
      <c r="W403" s="89"/>
      <c r="X403" s="89"/>
      <c r="Y403" s="29"/>
      <c r="Z403" s="30"/>
      <c r="AA403" s="152"/>
      <c r="AB403" s="31"/>
      <c r="AD403" s="88" t="str">
        <f t="shared" si="334"/>
        <v/>
      </c>
      <c r="AE403" s="140"/>
      <c r="AF403" s="88"/>
      <c r="AG403" s="89"/>
      <c r="AH403" s="89"/>
      <c r="AI403" s="29"/>
      <c r="AJ403" s="30"/>
      <c r="AK403" s="152"/>
      <c r="AL403" s="31"/>
    </row>
    <row r="404" spans="1:39" x14ac:dyDescent="0.3">
      <c r="J404" s="88"/>
      <c r="K404" s="140"/>
      <c r="L404" s="88"/>
      <c r="M404" s="89"/>
      <c r="N404" s="89"/>
      <c r="O404" s="245"/>
      <c r="P404" s="237"/>
      <c r="Q404" s="252"/>
      <c r="R404" s="260"/>
      <c r="T404" s="88" t="str">
        <f t="shared" si="333"/>
        <v/>
      </c>
      <c r="U404" s="140"/>
      <c r="V404" s="88"/>
      <c r="W404" s="89"/>
      <c r="X404" s="89"/>
      <c r="Y404" s="29"/>
      <c r="Z404" s="30"/>
      <c r="AA404" s="152"/>
      <c r="AB404" s="31"/>
      <c r="AD404" s="88" t="str">
        <f t="shared" si="334"/>
        <v/>
      </c>
      <c r="AE404" s="140"/>
      <c r="AF404" s="88"/>
      <c r="AG404" s="89"/>
      <c r="AH404" s="89"/>
      <c r="AI404" s="29"/>
      <c r="AJ404" s="30"/>
      <c r="AK404" s="152"/>
      <c r="AL404" s="31"/>
    </row>
    <row r="405" spans="1:39" x14ac:dyDescent="0.3">
      <c r="J405" s="88"/>
      <c r="K405" s="140"/>
      <c r="L405" s="88"/>
      <c r="M405" s="89" t="s">
        <v>107</v>
      </c>
      <c r="N405" s="89"/>
      <c r="O405" s="206">
        <f>SUM(O400:O404)</f>
        <v>515.85</v>
      </c>
      <c r="P405" s="215">
        <f t="shared" ref="P405" si="335">SUM(P400:P404)</f>
        <v>50.849999999999994</v>
      </c>
      <c r="Q405" s="225">
        <f t="shared" ref="Q405" si="336">SUM(Q400:Q404)</f>
        <v>57.2</v>
      </c>
      <c r="R405" s="231">
        <f t="shared" ref="R405" si="337">SUM(R400:R404)</f>
        <v>8.4499999999999993</v>
      </c>
      <c r="S405" s="3">
        <v>1098</v>
      </c>
      <c r="T405" s="88"/>
      <c r="U405" s="140"/>
      <c r="V405" s="88"/>
      <c r="W405" s="89" t="s">
        <v>107</v>
      </c>
      <c r="X405" s="89"/>
      <c r="Y405" s="32">
        <f>SUM(Y400:Y404)</f>
        <v>515.85</v>
      </c>
      <c r="Z405" s="45">
        <f t="shared" ref="Z405" si="338">SUM(Z400:Z404)</f>
        <v>44.954545454545453</v>
      </c>
      <c r="AA405" s="148">
        <f t="shared" ref="AA405" si="339">SUM(AA400:AA404)</f>
        <v>62.045454545454547</v>
      </c>
      <c r="AB405" s="46">
        <f t="shared" ref="AB405" si="340">SUM(AB400:AB404)</f>
        <v>8.5434999999999999</v>
      </c>
      <c r="AC405" s="3">
        <v>961</v>
      </c>
      <c r="AD405" s="88"/>
      <c r="AE405" s="140"/>
      <c r="AF405" s="88"/>
      <c r="AG405" s="89" t="s">
        <v>107</v>
      </c>
      <c r="AH405" s="89"/>
      <c r="AI405" s="32">
        <f>SUM(AI400:AI404)</f>
        <v>520.05000000000007</v>
      </c>
      <c r="AJ405" s="45">
        <f t="shared" ref="AJ405" si="341">SUM(AJ400:AJ404)</f>
        <v>37.79</v>
      </c>
      <c r="AK405" s="148">
        <f t="shared" ref="AK405" si="342">SUM(AK400:AK404)</f>
        <v>49.86</v>
      </c>
      <c r="AL405" s="46">
        <f t="shared" ref="AL405" si="343">SUM(AL400:AL404)</f>
        <v>16.95</v>
      </c>
    </row>
    <row r="406" spans="1:39" ht="15" thickBot="1" x14ac:dyDescent="0.35">
      <c r="D406">
        <f>56*2.2*16</f>
        <v>1971.2000000000003</v>
      </c>
      <c r="J406" s="90"/>
      <c r="K406" s="142"/>
      <c r="L406" s="90"/>
      <c r="M406" s="91"/>
      <c r="N406" s="91"/>
      <c r="O406" s="246"/>
      <c r="P406" s="238"/>
      <c r="Q406" s="253"/>
      <c r="R406" s="261"/>
      <c r="S406" s="3"/>
      <c r="T406" s="90" t="str">
        <f t="shared" ref="T406:T411" si="344">IFERROR(IF(W406="",O406/S406,W406),"")</f>
        <v/>
      </c>
      <c r="U406" s="142"/>
      <c r="V406" s="90"/>
      <c r="W406" s="91"/>
      <c r="X406" s="91"/>
      <c r="Y406" s="36"/>
      <c r="Z406" s="34"/>
      <c r="AA406" s="149"/>
      <c r="AB406" s="35"/>
      <c r="AC406" s="3"/>
      <c r="AD406" s="90" t="str">
        <f t="shared" ref="AD406:AD411" si="345">IFERROR(IF(AG406="",Y406/AC406,AG406),"")</f>
        <v/>
      </c>
      <c r="AE406" s="142"/>
      <c r="AF406" s="90"/>
      <c r="AG406" s="91"/>
      <c r="AH406" s="91"/>
      <c r="AI406" s="36"/>
      <c r="AJ406" s="34"/>
      <c r="AK406" s="149"/>
      <c r="AL406" s="35"/>
    </row>
    <row r="407" spans="1:39" ht="15" thickTop="1" x14ac:dyDescent="0.3">
      <c r="J407" s="92">
        <v>0.7</v>
      </c>
      <c r="K407" s="129">
        <f t="shared" si="274"/>
        <v>70</v>
      </c>
      <c r="L407" s="92" t="s">
        <v>99</v>
      </c>
      <c r="M407" s="93"/>
      <c r="N407" s="93" t="s">
        <v>10</v>
      </c>
      <c r="O407" s="244">
        <f>IF($J407="",(IFERROR(VLOOKUP($N407,$A$2:$H$595,4,0),"")),(IFERROR(IFERROR(VLOOKUP($N407,$A$2:$H$595,4,0),"")*$J407,"")))</f>
        <v>251.99999999999997</v>
      </c>
      <c r="P407" s="236">
        <f>IF($J407="",(IFERROR(VLOOKUP($N407,$A$2:$H$595,5,0),"")),(IFERROR(IFERROR(VLOOKUP($N407,$A$2:$H$595,5,0),"")*$J407,"")))</f>
        <v>9.1</v>
      </c>
      <c r="Q407" s="251">
        <f>IF($J407="",(IFERROR(VLOOKUP($N407,$A$2:$H$595,6,0),"")),(IFERROR(IFERROR(VLOOKUP($N407,$A$2:$H$595,6,0),"")*$J407,"")))</f>
        <v>47.599999999999994</v>
      </c>
      <c r="R407" s="259">
        <f>IF($J407="",(IFERROR(VLOOKUP($N407,$A$2:$H$595,7,0),"")),(IFERROR(IFERROR(VLOOKUP($N407,$A$2:$H$595,7,0),"")*$J407,"")))</f>
        <v>4.8999999999999995</v>
      </c>
      <c r="S407">
        <f>IFERROR(VLOOKUP($X407,$A$2:$H$595,4,0),"")</f>
        <v>383</v>
      </c>
      <c r="T407" s="92">
        <f t="shared" si="344"/>
        <v>0.65</v>
      </c>
      <c r="U407" s="129">
        <f t="shared" si="275"/>
        <v>65</v>
      </c>
      <c r="V407" s="92" t="s">
        <v>99</v>
      </c>
      <c r="W407" s="93">
        <v>0.65</v>
      </c>
      <c r="X407" s="93" t="s">
        <v>40</v>
      </c>
      <c r="Y407" s="26">
        <f>IF($T407="",(IFERROR(VLOOKUP($X407,$A$2:$H$595,4,0),"")),(IFERROR(IFERROR(VLOOKUP($X407,$A$2:$H$595,4,0),"")*$T407,"")))</f>
        <v>248.95000000000002</v>
      </c>
      <c r="Z407" s="27">
        <f>IF($T407="",(IFERROR(VLOOKUP($X407,$A$2:$H$595,5,0),"")),(IFERROR(IFERROR(VLOOKUP($X407,$A$2:$H$595,5,0),"")*$T407,"")))</f>
        <v>4.2250000000000005</v>
      </c>
      <c r="AA407" s="151">
        <f>IF($T407="",(IFERROR(VLOOKUP($X407,$A$2:$H$595,6,0),"")),(IFERROR(IFERROR(VLOOKUP($X407,$A$2:$H$595,6,0),"")*$T407,"")))</f>
        <v>56.225000000000001</v>
      </c>
      <c r="AB407" s="28">
        <f>IF($T407="",(IFERROR(VLOOKUP($X407,$A$2:$H$595,7,0),"")),(IFERROR(IFERROR(VLOOKUP($X407,$A$2:$H$595,7,0),"")*$T407,"")))</f>
        <v>0.65</v>
      </c>
      <c r="AC407">
        <f>IFERROR(VLOOKUP($AH407,$A$2:$H$595,4,0),"")</f>
        <v>202</v>
      </c>
      <c r="AD407" s="92">
        <f t="shared" si="345"/>
        <v>1</v>
      </c>
      <c r="AE407" s="129">
        <f t="shared" si="276"/>
        <v>100</v>
      </c>
      <c r="AF407" s="92" t="s">
        <v>99</v>
      </c>
      <c r="AG407" s="93">
        <v>1</v>
      </c>
      <c r="AH407" s="93" t="s">
        <v>145</v>
      </c>
      <c r="AI407" s="26">
        <f>IF($AD407="",(IFERROR(VLOOKUP($AH407,$A$2:$H$595,4,0),"")),(IFERROR(IFERROR(VLOOKUP($AH407,$A$2:$H$595,4,0),"")*$AD407,"")))</f>
        <v>202</v>
      </c>
      <c r="AJ407" s="27">
        <f>IF($AD407="",(IFERROR(VLOOKUP($AH407,$A$2:$H$595,5,0),"")),(IFERROR(IFERROR(VLOOKUP($AH407,$A$2:$H$595,5,0),"")*$AD407,"")))</f>
        <v>11</v>
      </c>
      <c r="AK407" s="151">
        <f>IF($AD407="",(IFERROR(VLOOKUP($AH407,$A$2:$H$595,6,0),"")),(IFERROR(IFERROR(VLOOKUP($AH407,$A$2:$H$595,6,0),"")*$AD407,"")))</f>
        <v>33</v>
      </c>
      <c r="AL407" s="28">
        <f>IF($AD407="",(IFERROR(VLOOKUP($AH407,$A$2:$H$595,7,0),"")),(IFERROR(IFERROR(VLOOKUP($AH407,$A$2:$H$595,7,0),"")*$AD407,"")))</f>
        <v>0.5</v>
      </c>
    </row>
    <row r="408" spans="1:39" x14ac:dyDescent="0.3">
      <c r="A408">
        <f>9+5</f>
        <v>14</v>
      </c>
      <c r="G408" t="s">
        <v>94</v>
      </c>
      <c r="J408" s="94">
        <v>0.35</v>
      </c>
      <c r="K408" s="130">
        <f t="shared" si="274"/>
        <v>35</v>
      </c>
      <c r="L408" s="94" t="s">
        <v>99</v>
      </c>
      <c r="M408" s="95"/>
      <c r="N408" s="95" t="s">
        <v>14</v>
      </c>
      <c r="O408" s="245">
        <f>IF($J408="",(IFERROR(VLOOKUP($N408,$A$2:$H$595,4,0),"")),(IFERROR(IFERROR(VLOOKUP($N408,$A$2:$H$595,4,0),"")*$J408,"")))</f>
        <v>210</v>
      </c>
      <c r="P408" s="237">
        <f>IF($J408="",(IFERROR(VLOOKUP($N408,$A$2:$H$595,5,0),"")),(IFERROR(IFERROR(VLOOKUP($N408,$A$2:$H$595,5,0),"")*$J408,"")))</f>
        <v>8.3999999999999986</v>
      </c>
      <c r="Q408" s="252">
        <f>IF($J408="",(IFERROR(VLOOKUP($N408,$A$2:$H$595,6,0),"")),(IFERROR(IFERROR(VLOOKUP($N408,$A$2:$H$595,6,0),"")*$J408,"")))</f>
        <v>4.1999999999999993</v>
      </c>
      <c r="R408" s="260">
        <f>IF($J408="",(IFERROR(VLOOKUP($N408,$A$2:$H$595,7,0),"")),(IFERROR(IFERROR(VLOOKUP($N408,$A$2:$H$595,7,0),"")*$J408,"")))</f>
        <v>16.799999999999997</v>
      </c>
      <c r="S408">
        <f>IFERROR(VLOOKUP($X408,$A$2:$H$595,4,0),"")</f>
        <v>654</v>
      </c>
      <c r="T408" s="94">
        <f t="shared" si="344"/>
        <v>0.2</v>
      </c>
      <c r="U408" s="130">
        <f t="shared" si="275"/>
        <v>20</v>
      </c>
      <c r="V408" s="94" t="s">
        <v>99</v>
      </c>
      <c r="W408" s="95">
        <v>0.2</v>
      </c>
      <c r="X408" s="95" t="s">
        <v>27</v>
      </c>
      <c r="Y408" s="29">
        <f>IF($T408="",(IFERROR(VLOOKUP($X408,$A$2:$H$595,4,0),"")),(IFERROR(IFERROR(VLOOKUP($X408,$A$2:$H$595,4,0),"")*$T408,"")))</f>
        <v>130.80000000000001</v>
      </c>
      <c r="Z408" s="30">
        <f>IF($T408="",(IFERROR(VLOOKUP($X408,$A$2:$H$595,5,0),"")),(IFERROR(IFERROR(VLOOKUP($X408,$A$2:$H$595,5,0),"")*$T408,"")))</f>
        <v>3</v>
      </c>
      <c r="AA408" s="152">
        <f>IF($T408="",(IFERROR(VLOOKUP($X408,$A$2:$H$595,6,0),"")),(IFERROR(IFERROR(VLOOKUP($X408,$A$2:$H$595,6,0),"")*$T408,"")))</f>
        <v>2.8000000000000003</v>
      </c>
      <c r="AB408" s="31">
        <f>IF($T408="",(IFERROR(VLOOKUP($X408,$A$2:$H$595,7,0),"")),(IFERROR(IFERROR(VLOOKUP($X408,$A$2:$H$595,7,0),"")*$T408,"")))</f>
        <v>13</v>
      </c>
      <c r="AC408">
        <f>IFERROR(VLOOKUP($AH408,$A$2:$H$595,4,0),"")</f>
        <v>160</v>
      </c>
      <c r="AD408" s="94">
        <f t="shared" si="345"/>
        <v>0.9</v>
      </c>
      <c r="AE408" s="130">
        <f t="shared" si="276"/>
        <v>90</v>
      </c>
      <c r="AF408" s="94" t="s">
        <v>99</v>
      </c>
      <c r="AG408" s="95">
        <v>0.9</v>
      </c>
      <c r="AH408" s="95" t="s">
        <v>80</v>
      </c>
      <c r="AI408" s="29">
        <f>IF($AD408="",(IFERROR(VLOOKUP($AH408,$A$2:$H$595,4,0),"")),(IFERROR(IFERROR(VLOOKUP($AH408,$A$2:$H$595,4,0),"")*$AD408,"")))</f>
        <v>144</v>
      </c>
      <c r="AJ408" s="30">
        <f>IF($AD408="",(IFERROR(VLOOKUP($AH408,$A$2:$H$595,5,0),"")),(IFERROR(IFERROR(VLOOKUP($AH408,$A$2:$H$595,5,0),"")*$AD408,"")))</f>
        <v>1.8</v>
      </c>
      <c r="AK408" s="152">
        <f>IF($AD408="",(IFERROR(VLOOKUP($AH408,$A$2:$H$595,6,0),"")),(IFERROR(IFERROR(VLOOKUP($AH408,$A$2:$H$595,6,0),"")*$AD408,"")))</f>
        <v>7.6769999999999996</v>
      </c>
      <c r="AL408" s="31">
        <f>IF($AD408="",(IFERROR(VLOOKUP($AH408,$A$2:$H$595,7,0),"")),(IFERROR(IFERROR(VLOOKUP($AH408,$A$2:$H$595,7,0),"")*$AD408,"")))</f>
        <v>13.194000000000001</v>
      </c>
      <c r="AM408" s="3"/>
    </row>
    <row r="409" spans="1:39" x14ac:dyDescent="0.3">
      <c r="J409" s="94">
        <v>0.5</v>
      </c>
      <c r="K409" s="130">
        <f t="shared" si="274"/>
        <v>50</v>
      </c>
      <c r="L409" s="94" t="s">
        <v>99</v>
      </c>
      <c r="M409" s="95"/>
      <c r="N409" s="95" t="s">
        <v>25</v>
      </c>
      <c r="O409" s="245">
        <f>IF($J409="",(IFERROR(VLOOKUP($N409,$A$2:$H$595,4,0),"")),(IFERROR(IFERROR(VLOOKUP($N409,$A$2:$H$595,4,0),"")*$J409,"")))</f>
        <v>30</v>
      </c>
      <c r="P409" s="237">
        <f>IF($J409="",(IFERROR(VLOOKUP($N409,$A$2:$H$595,5,0),"")),(IFERROR(IFERROR(VLOOKUP($N409,$A$2:$H$595,5,0),"")*$J409,"")))</f>
        <v>0.5</v>
      </c>
      <c r="Q409" s="252">
        <f>IF($J409="",(IFERROR(VLOOKUP($N409,$A$2:$H$595,6,0),"")),(IFERROR(IFERROR(VLOOKUP($N409,$A$2:$H$595,6,0),"")*$J409,"")))</f>
        <v>7</v>
      </c>
      <c r="R409" s="260">
        <f>IF($J409="",(IFERROR(VLOOKUP($N409,$A$2:$H$595,7,0),"")),(IFERROR(IFERROR(VLOOKUP($N409,$A$2:$H$595,7,0),"")*$J409,"")))</f>
        <v>0</v>
      </c>
      <c r="S409">
        <f>IFERROR(VLOOKUP($X409,$A$2:$H$595,4,0),"")</f>
        <v>45</v>
      </c>
      <c r="T409" s="94">
        <f t="shared" si="344"/>
        <v>0.7</v>
      </c>
      <c r="U409" s="130">
        <f t="shared" si="275"/>
        <v>70</v>
      </c>
      <c r="V409" s="94" t="s">
        <v>99</v>
      </c>
      <c r="W409" s="95">
        <v>0.7</v>
      </c>
      <c r="X409" s="95" t="s">
        <v>26</v>
      </c>
      <c r="Y409" s="29">
        <f>IF($T409="",(IFERROR(VLOOKUP($X409,$A$2:$H$595,4,0),"")),(IFERROR(IFERROR(VLOOKUP($X409,$A$2:$H$595,4,0),"")*$T409,"")))</f>
        <v>31.499999999999996</v>
      </c>
      <c r="Z409" s="30">
        <f>IF($T409="",(IFERROR(VLOOKUP($X409,$A$2:$H$595,5,0),"")),(IFERROR(IFERROR(VLOOKUP($X409,$A$2:$H$595,5,0),"")*$T409,"")))</f>
        <v>0.7</v>
      </c>
      <c r="AA409" s="152">
        <f>IF($T409="",(IFERROR(VLOOKUP($X409,$A$2:$H$595,6,0),"")),(IFERROR(IFERROR(VLOOKUP($X409,$A$2:$H$595,6,0),"")*$T409,"")))</f>
        <v>3.5</v>
      </c>
      <c r="AB409" s="31">
        <f>IF($T409="",(IFERROR(VLOOKUP($X409,$A$2:$H$595,7,0),"")),(IFERROR(IFERROR(VLOOKUP($X409,$A$2:$H$595,7,0),"")*$T409,"")))</f>
        <v>0</v>
      </c>
      <c r="AC409">
        <f>IFERROR(VLOOKUP($AH409,$A$2:$H$595,4,0),"")</f>
        <v>717</v>
      </c>
      <c r="AD409" s="94">
        <f t="shared" si="345"/>
        <v>0.05</v>
      </c>
      <c r="AE409" s="130">
        <f t="shared" si="276"/>
        <v>5</v>
      </c>
      <c r="AF409" s="94" t="s">
        <v>99</v>
      </c>
      <c r="AG409" s="95">
        <v>0.05</v>
      </c>
      <c r="AH409" s="95" t="s">
        <v>15</v>
      </c>
      <c r="AI409" s="29">
        <f>IF($AD409="",(IFERROR(VLOOKUP($AH409,$A$2:$H$595,4,0),"")),(IFERROR(IFERROR(VLOOKUP($AH409,$A$2:$H$595,4,0),"")*$AD409,"")))</f>
        <v>35.85</v>
      </c>
      <c r="AJ409" s="30">
        <f>IF($AD409="",(IFERROR(VLOOKUP($AH409,$A$2:$H$595,5,0),"")),(IFERROR(IFERROR(VLOOKUP($AH409,$A$2:$H$595,5,0),"")*$AD409,"")))</f>
        <v>0.05</v>
      </c>
      <c r="AK409" s="152">
        <f>IF($AD409="",(IFERROR(VLOOKUP($AH409,$A$2:$H$595,6,0),"")),(IFERROR(IFERROR(VLOOKUP($AH409,$A$2:$H$595,6,0),"")*$AD409,"")))</f>
        <v>0</v>
      </c>
      <c r="AL409" s="31">
        <f>IF($AD409="",(IFERROR(VLOOKUP($AH409,$A$2:$H$595,7,0),"")),(IFERROR(IFERROR(VLOOKUP($AH409,$A$2:$H$595,7,0),"")*$AD409,"")))</f>
        <v>4.05</v>
      </c>
    </row>
    <row r="410" spans="1:39" x14ac:dyDescent="0.3">
      <c r="B410">
        <v>50</v>
      </c>
      <c r="C410">
        <f>B410*1.6</f>
        <v>80</v>
      </c>
      <c r="D410">
        <f>B410*2</f>
        <v>100</v>
      </c>
      <c r="E410">
        <f>B410*2.2</f>
        <v>110.00000000000001</v>
      </c>
      <c r="F410">
        <f t="shared" ref="F410:F429" si="346">$A$408*2.2*B410</f>
        <v>1540.0000000000002</v>
      </c>
      <c r="G410">
        <f t="shared" ref="G410:G429" si="347">F410*0.8</f>
        <v>1232.0000000000002</v>
      </c>
      <c r="J410" s="94">
        <v>0.5</v>
      </c>
      <c r="K410" s="127">
        <v>0.5</v>
      </c>
      <c r="L410" s="94" t="s">
        <v>104</v>
      </c>
      <c r="M410" s="95"/>
      <c r="N410" s="95" t="s">
        <v>134</v>
      </c>
      <c r="O410" s="245">
        <f>IF($J410="",(IFERROR(VLOOKUP($N410,$A$2:$H$595,4,0),"")),(IFERROR(IFERROR(VLOOKUP($N410,$A$2:$H$595,4,0),"")*$J410,"")))</f>
        <v>60</v>
      </c>
      <c r="P410" s="237">
        <f>IF($J410="",(IFERROR(VLOOKUP($N410,$A$2:$H$595,5,0),"")),(IFERROR(IFERROR(VLOOKUP($N410,$A$2:$H$595,5,0),"")*$J410,"")))</f>
        <v>12</v>
      </c>
      <c r="Q410" s="252">
        <f>IF($J410="",(IFERROR(VLOOKUP($N410,$A$2:$H$595,6,0),"")),(IFERROR(IFERROR(VLOOKUP($N410,$A$2:$H$595,6,0),"")*$J410,"")))</f>
        <v>1.5</v>
      </c>
      <c r="R410" s="260">
        <f>IF($J410="",(IFERROR(VLOOKUP($N410,$A$2:$H$595,7,0),"")),(IFERROR(IFERROR(VLOOKUP($N410,$A$2:$H$595,7,0),"")*$J410,"")))</f>
        <v>0.5</v>
      </c>
      <c r="S410">
        <f>IFERROR(VLOOKUP($X410,$A$2:$H$595,4,0),"")</f>
        <v>80</v>
      </c>
      <c r="T410" s="94">
        <f t="shared" si="344"/>
        <v>1</v>
      </c>
      <c r="U410" s="130">
        <f t="shared" si="275"/>
        <v>100</v>
      </c>
      <c r="V410" s="94" t="s">
        <v>99</v>
      </c>
      <c r="W410" s="95">
        <v>1</v>
      </c>
      <c r="X410" s="95" t="s">
        <v>73</v>
      </c>
      <c r="Y410" s="29">
        <f>IF($T410="",(IFERROR(VLOOKUP($X410,$A$2:$H$595,4,0),"")),(IFERROR(IFERROR(VLOOKUP($X410,$A$2:$H$595,4,0),"")*$T410,"")))</f>
        <v>80</v>
      </c>
      <c r="Z410" s="30">
        <f>IF($T410="",(IFERROR(VLOOKUP($X410,$A$2:$H$595,5,0),"")),(IFERROR(IFERROR(VLOOKUP($X410,$A$2:$H$595,5,0),"")*$T410,"")))</f>
        <v>11</v>
      </c>
      <c r="AA410" s="152">
        <f>IF($T410="",(IFERROR(VLOOKUP($X410,$A$2:$H$595,6,0),"")),(IFERROR(IFERROR(VLOOKUP($X410,$A$2:$H$595,6,0),"")*$T410,"")))</f>
        <v>3</v>
      </c>
      <c r="AB410" s="31">
        <f>IF($T410="",(IFERROR(VLOOKUP($X410,$A$2:$H$595,7,0),"")),(IFERROR(IFERROR(VLOOKUP($X410,$A$2:$H$595,7,0),"")*$T410,"")))</f>
        <v>2.2999999999999998</v>
      </c>
      <c r="AC410">
        <f>IFERROR(VLOOKUP($AH410,$A$2:$H$595,4,0),"")</f>
        <v>100</v>
      </c>
      <c r="AD410" s="94">
        <f t="shared" si="345"/>
        <v>0.8</v>
      </c>
      <c r="AE410" s="130">
        <f t="shared" si="276"/>
        <v>80</v>
      </c>
      <c r="AF410" s="94" t="s">
        <v>99</v>
      </c>
      <c r="AG410" s="95">
        <v>0.8</v>
      </c>
      <c r="AH410" s="95" t="s">
        <v>34</v>
      </c>
      <c r="AI410" s="29">
        <f>IF($AD410="",(IFERROR(VLOOKUP($AH410,$A$2:$H$595,4,0),"")),(IFERROR(IFERROR(VLOOKUP($AH410,$A$2:$H$595,4,0),"")*$AD410,"")))</f>
        <v>80</v>
      </c>
      <c r="AJ410" s="30">
        <f>IF($AD410="",(IFERROR(VLOOKUP($AH410,$A$2:$H$595,5,0),"")),(IFERROR(IFERROR(VLOOKUP($AH410,$A$2:$H$595,5,0),"")*$AD410,"")))</f>
        <v>16.8</v>
      </c>
      <c r="AK410" s="152">
        <f>IF($AD410="",(IFERROR(VLOOKUP($AH410,$A$2:$H$595,6,0),"")),(IFERROR(IFERROR(VLOOKUP($AH410,$A$2:$H$595,6,0),"")*$AD410,"")))</f>
        <v>0.8</v>
      </c>
      <c r="AL410" s="31">
        <f>IF($AD410="",(IFERROR(VLOOKUP($AH410,$A$2:$H$595,7,0),"")),(IFERROR(IFERROR(VLOOKUP($AH410,$A$2:$H$595,7,0),"")*$AD410,"")))</f>
        <v>1.6</v>
      </c>
    </row>
    <row r="411" spans="1:39" x14ac:dyDescent="0.3">
      <c r="B411">
        <v>55</v>
      </c>
      <c r="C411">
        <f t="shared" ref="C411:C429" si="348">B411*1.6</f>
        <v>88</v>
      </c>
      <c r="D411">
        <f t="shared" ref="D411:D429" si="349">B411*2</f>
        <v>110</v>
      </c>
      <c r="E411">
        <f t="shared" ref="E411:E429" si="350">B411*2.2</f>
        <v>121.00000000000001</v>
      </c>
      <c r="F411">
        <f t="shared" si="346"/>
        <v>1694.0000000000002</v>
      </c>
      <c r="G411">
        <f t="shared" si="347"/>
        <v>1355.2000000000003</v>
      </c>
      <c r="J411" s="94"/>
      <c r="K411" s="130"/>
      <c r="L411" s="94"/>
      <c r="M411" s="95"/>
      <c r="N411" s="95"/>
      <c r="O411" s="245"/>
      <c r="P411" s="237"/>
      <c r="Q411" s="252"/>
      <c r="R411" s="260"/>
      <c r="S411">
        <f>IFERROR(VLOOKUP($X411,$A$2:$H$595,4,0),"")</f>
        <v>486</v>
      </c>
      <c r="T411" s="94">
        <f t="shared" si="344"/>
        <v>0.15</v>
      </c>
      <c r="U411" s="130">
        <f t="shared" si="275"/>
        <v>15</v>
      </c>
      <c r="V411" s="94" t="s">
        <v>99</v>
      </c>
      <c r="W411" s="95">
        <v>0.15</v>
      </c>
      <c r="X411" s="95" t="s">
        <v>20</v>
      </c>
      <c r="Y411" s="29">
        <f>IF($T411="",(IFERROR(VLOOKUP($X411,$A$2:$H$595,4,0),"")),(IFERROR(IFERROR(VLOOKUP($X411,$A$2:$H$595,4,0),"")*$T411,"")))</f>
        <v>72.899999999999991</v>
      </c>
      <c r="Z411" s="30">
        <f>IF($T411="",(IFERROR(VLOOKUP($X411,$A$2:$H$595,5,0),"")),(IFERROR(IFERROR(VLOOKUP($X411,$A$2:$H$595,5,0),"")*$T411,"")))</f>
        <v>3</v>
      </c>
      <c r="AA411" s="152">
        <f>IF($T411="",(IFERROR(VLOOKUP($X411,$A$2:$H$595,6,0),"")),(IFERROR(IFERROR(VLOOKUP($X411,$A$2:$H$595,6,0),"")*$T411,"")))</f>
        <v>4.95</v>
      </c>
      <c r="AB411" s="31">
        <f>IF($T411="",(IFERROR(VLOOKUP($X411,$A$2:$H$595,7,0),"")),(IFERROR(IFERROR(VLOOKUP($X411,$A$2:$H$595,7,0),"")*$T411,"")))</f>
        <v>4.6499999999999995</v>
      </c>
      <c r="AC411">
        <f>IFERROR(VLOOKUP($AH411,$A$2:$H$595,4,0),"")</f>
        <v>80</v>
      </c>
      <c r="AD411" s="94">
        <f t="shared" si="345"/>
        <v>1</v>
      </c>
      <c r="AE411" s="127">
        <v>1</v>
      </c>
      <c r="AF411" s="94" t="s">
        <v>101</v>
      </c>
      <c r="AG411" s="95">
        <v>1</v>
      </c>
      <c r="AH411" s="95" t="s">
        <v>5</v>
      </c>
      <c r="AI411" s="29">
        <f>IF($AD411="",(IFERROR(VLOOKUP($AH411,$A$2:$H$595,4,0),"")),(IFERROR(IFERROR(VLOOKUP($AH411,$A$2:$H$595,4,0),"")*$AD411,"")))</f>
        <v>80</v>
      </c>
      <c r="AJ411" s="30">
        <f>IF($AD411="",(IFERROR(VLOOKUP($AH411,$A$2:$H$595,5,0),"")),(IFERROR(IFERROR(VLOOKUP($AH411,$A$2:$H$595,5,0),"")*$AD411,"")))</f>
        <v>6</v>
      </c>
      <c r="AK411" s="152">
        <f>IF($AD411="",(IFERROR(VLOOKUP($AH411,$A$2:$H$595,6,0),"")),(IFERROR(IFERROR(VLOOKUP($AH411,$A$2:$H$595,6,0),"")*$AD411,"")))</f>
        <v>0</v>
      </c>
      <c r="AL411" s="31">
        <f>IF($AD411="",(IFERROR(VLOOKUP($AH411,$A$2:$H$595,7,0),"")),(IFERROR(IFERROR(VLOOKUP($AH411,$A$2:$H$595,7,0),"")*$AD411,"")))</f>
        <v>5</v>
      </c>
    </row>
    <row r="412" spans="1:39" x14ac:dyDescent="0.3">
      <c r="B412">
        <v>60</v>
      </c>
      <c r="C412">
        <f t="shared" si="348"/>
        <v>96</v>
      </c>
      <c r="D412">
        <f t="shared" si="349"/>
        <v>120</v>
      </c>
      <c r="E412">
        <f t="shared" si="350"/>
        <v>132</v>
      </c>
      <c r="F412">
        <f t="shared" si="346"/>
        <v>1848.0000000000002</v>
      </c>
      <c r="G412">
        <f t="shared" si="347"/>
        <v>1478.4000000000003</v>
      </c>
      <c r="J412" s="94"/>
      <c r="K412" s="130"/>
      <c r="L412" s="94"/>
      <c r="M412" s="95"/>
      <c r="N412" s="95"/>
      <c r="O412" s="206"/>
      <c r="P412" s="237"/>
      <c r="Q412" s="252"/>
      <c r="R412" s="260"/>
      <c r="T412" s="94"/>
      <c r="U412" s="130"/>
      <c r="V412" s="94"/>
      <c r="W412" s="95"/>
      <c r="X412" s="95"/>
      <c r="Y412" s="32"/>
      <c r="Z412" s="30"/>
      <c r="AA412" s="152"/>
      <c r="AB412" s="31"/>
      <c r="AD412" s="94"/>
      <c r="AE412" s="130"/>
      <c r="AF412" s="94"/>
      <c r="AG412" s="95"/>
      <c r="AH412" s="95"/>
      <c r="AI412" s="32"/>
      <c r="AJ412" s="30"/>
      <c r="AK412" s="152"/>
      <c r="AL412" s="31"/>
    </row>
    <row r="413" spans="1:39" x14ac:dyDescent="0.3">
      <c r="B413">
        <v>65</v>
      </c>
      <c r="C413">
        <f t="shared" si="348"/>
        <v>104</v>
      </c>
      <c r="D413">
        <f t="shared" si="349"/>
        <v>130</v>
      </c>
      <c r="E413">
        <f t="shared" si="350"/>
        <v>143</v>
      </c>
      <c r="F413">
        <f t="shared" si="346"/>
        <v>2002.0000000000002</v>
      </c>
      <c r="G413">
        <f t="shared" si="347"/>
        <v>1601.6000000000004</v>
      </c>
      <c r="J413" s="94"/>
      <c r="K413" s="130"/>
      <c r="L413" s="94"/>
      <c r="M413" s="95" t="s">
        <v>107</v>
      </c>
      <c r="N413" s="95"/>
      <c r="O413" s="206">
        <f>SUM(O407:O411)</f>
        <v>552</v>
      </c>
      <c r="P413" s="215">
        <f t="shared" ref="P413" si="351">SUM(P407:P411)</f>
        <v>30</v>
      </c>
      <c r="Q413" s="225">
        <f t="shared" ref="Q413" si="352">SUM(Q407:Q411)</f>
        <v>60.3</v>
      </c>
      <c r="R413" s="231">
        <f t="shared" ref="R413" si="353">SUM(R407:R411)</f>
        <v>22.199999999999996</v>
      </c>
      <c r="S413" s="3">
        <v>1615</v>
      </c>
      <c r="T413" s="94"/>
      <c r="U413" s="130"/>
      <c r="V413" s="94"/>
      <c r="W413" s="95" t="s">
        <v>107</v>
      </c>
      <c r="X413" s="95"/>
      <c r="Y413" s="32">
        <f>SUM(Y407:Y411)</f>
        <v>564.15</v>
      </c>
      <c r="Z413" s="45">
        <f t="shared" ref="Z413" si="354">SUM(Z407:Z411)</f>
        <v>21.925000000000001</v>
      </c>
      <c r="AA413" s="148">
        <f t="shared" ref="AA413" si="355">SUM(AA407:AA411)</f>
        <v>70.475000000000009</v>
      </c>
      <c r="AB413" s="46">
        <f t="shared" ref="AB413" si="356">SUM(AB407:AB411)</f>
        <v>20.599999999999998</v>
      </c>
      <c r="AC413" s="3">
        <v>1259</v>
      </c>
      <c r="AD413" s="94"/>
      <c r="AE413" s="130"/>
      <c r="AF413" s="94"/>
      <c r="AG413" s="95" t="s">
        <v>107</v>
      </c>
      <c r="AH413" s="95"/>
      <c r="AI413" s="32">
        <f>SUM(AI407:AI411)</f>
        <v>541.85</v>
      </c>
      <c r="AJ413" s="45">
        <f t="shared" ref="AJ413" si="357">SUM(AJ407:AJ411)</f>
        <v>35.650000000000006</v>
      </c>
      <c r="AK413" s="148">
        <f t="shared" ref="AK413" si="358">SUM(AK407:AK411)</f>
        <v>41.476999999999997</v>
      </c>
      <c r="AL413" s="46">
        <f t="shared" ref="AL413" si="359">SUM(AL407:AL411)</f>
        <v>24.344000000000001</v>
      </c>
    </row>
    <row r="414" spans="1:39" ht="15" thickBot="1" x14ac:dyDescent="0.35">
      <c r="B414">
        <v>70</v>
      </c>
      <c r="C414">
        <f t="shared" si="348"/>
        <v>112</v>
      </c>
      <c r="D414">
        <f t="shared" si="349"/>
        <v>140</v>
      </c>
      <c r="E414">
        <f t="shared" si="350"/>
        <v>154</v>
      </c>
      <c r="F414">
        <f t="shared" si="346"/>
        <v>2156.0000000000005</v>
      </c>
      <c r="G414">
        <f t="shared" si="347"/>
        <v>1724.8000000000004</v>
      </c>
      <c r="J414" s="96"/>
      <c r="K414" s="131"/>
      <c r="L414" s="96"/>
      <c r="M414" s="97"/>
      <c r="N414" s="97"/>
      <c r="O414" s="246"/>
      <c r="P414" s="238"/>
      <c r="Q414" s="253"/>
      <c r="R414" s="261"/>
      <c r="T414" s="96" t="str">
        <f t="shared" ref="T414:T419" si="360">IFERROR(IF(W414="",O414/S414,W414),"")</f>
        <v/>
      </c>
      <c r="U414" s="131"/>
      <c r="V414" s="96"/>
      <c r="W414" s="97"/>
      <c r="X414" s="97"/>
      <c r="Y414" s="36"/>
      <c r="Z414" s="34"/>
      <c r="AA414" s="149"/>
      <c r="AB414" s="35"/>
      <c r="AD414" s="96" t="str">
        <f t="shared" ref="AD414:AD419" si="361">IFERROR(IF(AG414="",Y414/AC414,AG414),"")</f>
        <v/>
      </c>
      <c r="AE414" s="131"/>
      <c r="AF414" s="96"/>
      <c r="AG414" s="97"/>
      <c r="AH414" s="97"/>
      <c r="AI414" s="36"/>
      <c r="AJ414" s="34"/>
      <c r="AK414" s="149"/>
      <c r="AL414" s="35"/>
    </row>
    <row r="415" spans="1:39" ht="15" thickTop="1" x14ac:dyDescent="0.3">
      <c r="B415">
        <v>75</v>
      </c>
      <c r="C415">
        <f t="shared" si="348"/>
        <v>120</v>
      </c>
      <c r="D415">
        <f t="shared" si="349"/>
        <v>150</v>
      </c>
      <c r="E415">
        <f t="shared" si="350"/>
        <v>165</v>
      </c>
      <c r="F415">
        <f t="shared" si="346"/>
        <v>2310.0000000000005</v>
      </c>
      <c r="G415">
        <f t="shared" si="347"/>
        <v>1848.0000000000005</v>
      </c>
      <c r="J415" s="78">
        <v>1.2</v>
      </c>
      <c r="K415" s="118">
        <f t="shared" ref="K415:K478" si="362">J415*100</f>
        <v>120</v>
      </c>
      <c r="L415" s="78" t="s">
        <v>99</v>
      </c>
      <c r="M415" s="79"/>
      <c r="N415" s="79" t="s">
        <v>48</v>
      </c>
      <c r="O415" s="244">
        <f>IF($J415="",(IFERROR(VLOOKUP($N415,$A$2:$H$595,4,0),"")),(IFERROR(IFERROR(VLOOKUP($N415,$A$2:$H$595,4,0),"")*$J415,"")))</f>
        <v>258</v>
      </c>
      <c r="P415" s="236">
        <f>IF($J415="",(IFERROR(VLOOKUP($N415,$A$2:$H$595,5,0),"")),(IFERROR(IFERROR(VLOOKUP($N415,$A$2:$H$595,5,0),"")*$J415,"")))</f>
        <v>22.8</v>
      </c>
      <c r="Q415" s="251">
        <f>IF($J415="",(IFERROR(VLOOKUP($N415,$A$2:$H$595,6,0),"")),(IFERROR(IFERROR(VLOOKUP($N415,$A$2:$H$595,6,0),"")*$J415,"")))</f>
        <v>0</v>
      </c>
      <c r="R415" s="259">
        <f>IF($J415="",(IFERROR(VLOOKUP($N415,$A$2:$H$595,7,0),"")),(IFERROR(IFERROR(VLOOKUP($N415,$A$2:$H$595,7,0),"")*$J415,"")))</f>
        <v>18</v>
      </c>
      <c r="S415">
        <f>IFERROR(VLOOKUP($X415,$A$2:$H$595,4,0),"")</f>
        <v>217</v>
      </c>
      <c r="T415" s="78">
        <f t="shared" si="360"/>
        <v>1.2</v>
      </c>
      <c r="U415" s="118">
        <f t="shared" ref="U415:U478" si="363">T415*100</f>
        <v>120</v>
      </c>
      <c r="V415" s="78" t="s">
        <v>99</v>
      </c>
      <c r="W415" s="79">
        <v>1.2</v>
      </c>
      <c r="X415" s="79" t="s">
        <v>31</v>
      </c>
      <c r="Y415" s="26">
        <f>IF($T415="",(IFERROR(VLOOKUP($X415,$A$2:$H$595,4,0),"")),(IFERROR(IFERROR(VLOOKUP($X415,$A$2:$H$595,4,0),"")*$T415,"")))</f>
        <v>260.39999999999998</v>
      </c>
      <c r="Z415" s="27">
        <f>IF($T415="",(IFERROR(VLOOKUP($X415,$A$2:$H$595,5,0),"")),(IFERROR(IFERROR(VLOOKUP($X415,$A$2:$H$595,5,0),"")*$T415,"")))</f>
        <v>24</v>
      </c>
      <c r="AA415" s="151">
        <f>IF($T415="",(IFERROR(VLOOKUP($X415,$A$2:$H$595,6,0),"")),(IFERROR(IFERROR(VLOOKUP($X415,$A$2:$H$595,6,0),"")*$T415,"")))</f>
        <v>0</v>
      </c>
      <c r="AB415" s="28">
        <f>IF($T415="",(IFERROR(VLOOKUP($X415,$A$2:$H$595,7,0),"")),(IFERROR(IFERROR(VLOOKUP($X415,$A$2:$H$595,7,0),"")*$T415,"")))</f>
        <v>16.8</v>
      </c>
      <c r="AC415">
        <f>IFERROR(VLOOKUP($AH415,$A$2:$H$595,4,0),"")</f>
        <v>170</v>
      </c>
      <c r="AD415" s="78">
        <f t="shared" si="361"/>
        <v>1.5</v>
      </c>
      <c r="AE415" s="118">
        <f t="shared" ref="AE415:AE478" si="364">AD415*100</f>
        <v>150</v>
      </c>
      <c r="AF415" s="78" t="s">
        <v>99</v>
      </c>
      <c r="AG415" s="79">
        <v>1.5</v>
      </c>
      <c r="AH415" s="79" t="s">
        <v>45</v>
      </c>
      <c r="AI415" s="26">
        <f>IF($AD415="",(IFERROR(VLOOKUP($AH415,$A$2:$H$595,4,0),"")),(IFERROR(IFERROR(VLOOKUP($AH415,$A$2:$H$595,4,0),"")*$AD415,"")))</f>
        <v>255</v>
      </c>
      <c r="AJ415" s="27">
        <f>IF($AD415="",(IFERROR(VLOOKUP($AH415,$A$2:$H$595,5,0),"")),(IFERROR(IFERROR(VLOOKUP($AH415,$A$2:$H$595,5,0),"")*$AD415,"")))</f>
        <v>28.5</v>
      </c>
      <c r="AK415" s="151">
        <f>IF($AD415="",(IFERROR(VLOOKUP($AH415,$A$2:$H$595,6,0),"")),(IFERROR(IFERROR(VLOOKUP($AH415,$A$2:$H$595,6,0),"")*$AD415,"")))</f>
        <v>0</v>
      </c>
      <c r="AL415" s="28">
        <f>IF($AD415="",(IFERROR(VLOOKUP($AH415,$A$2:$H$595,7,0),"")),(IFERROR(IFERROR(VLOOKUP($AH415,$A$2:$H$595,7,0),"")*$AD415,"")))</f>
        <v>15</v>
      </c>
    </row>
    <row r="416" spans="1:39" x14ac:dyDescent="0.3">
      <c r="B416">
        <v>80</v>
      </c>
      <c r="C416">
        <f t="shared" si="348"/>
        <v>128</v>
      </c>
      <c r="D416">
        <f t="shared" si="349"/>
        <v>160</v>
      </c>
      <c r="E416">
        <f t="shared" si="350"/>
        <v>176</v>
      </c>
      <c r="F416">
        <f t="shared" si="346"/>
        <v>2464.0000000000005</v>
      </c>
      <c r="G416">
        <f t="shared" si="347"/>
        <v>1971.2000000000005</v>
      </c>
      <c r="J416" s="80">
        <v>2</v>
      </c>
      <c r="K416" s="119">
        <f t="shared" si="362"/>
        <v>200</v>
      </c>
      <c r="L416" s="80" t="s">
        <v>99</v>
      </c>
      <c r="M416" s="81"/>
      <c r="N416" s="81" t="s">
        <v>54</v>
      </c>
      <c r="O416" s="245">
        <f>IF($J416="",(IFERROR(VLOOKUP($N416,$A$2:$H$595,4,0),"")),(IFERROR(IFERROR(VLOOKUP($N416,$A$2:$H$595,4,0),"")*$J416,"")))</f>
        <v>176</v>
      </c>
      <c r="P416" s="237">
        <f>IF($J416="",(IFERROR(VLOOKUP($N416,$A$2:$H$595,5,0),"")),(IFERROR(IFERROR(VLOOKUP($N416,$A$2:$H$595,5,0),"")*$J416,"")))</f>
        <v>2</v>
      </c>
      <c r="Q416" s="252">
        <f>IF($J416="",(IFERROR(VLOOKUP($N416,$A$2:$H$595,6,0),"")),(IFERROR(IFERROR(VLOOKUP($N416,$A$2:$H$595,6,0),"")*$J416,"")))</f>
        <v>42</v>
      </c>
      <c r="R416" s="260">
        <f>IF($J416="",(IFERROR(VLOOKUP($N416,$A$2:$H$595,7,0),"")),(IFERROR(IFERROR(VLOOKUP($N416,$A$2:$H$595,7,0),"")*$J416,"")))</f>
        <v>0</v>
      </c>
      <c r="S416">
        <f>IFERROR(VLOOKUP($X416,$A$2:$H$595,4,0),"")</f>
        <v>130</v>
      </c>
      <c r="T416" s="80">
        <f t="shared" si="360"/>
        <v>1.3538461538461539</v>
      </c>
      <c r="U416" s="119">
        <f t="shared" si="363"/>
        <v>135.38461538461539</v>
      </c>
      <c r="V416" s="80" t="s">
        <v>99</v>
      </c>
      <c r="W416" s="81"/>
      <c r="X416" s="81" t="s">
        <v>42</v>
      </c>
      <c r="Y416" s="29">
        <f>IF($T416="",(IFERROR(VLOOKUP($X416,$A$2:$H$595,4,0),"")),(IFERROR(IFERROR(VLOOKUP($X416,$A$2:$H$595,4,0),"")*$T416,"")))</f>
        <v>176</v>
      </c>
      <c r="Z416" s="30">
        <f>IF($T416="",(IFERROR(VLOOKUP($X416,$A$2:$H$595,5,0),"")),(IFERROR(IFERROR(VLOOKUP($X416,$A$2:$H$595,5,0),"")*$T416,"")))</f>
        <v>3.2492307692307691</v>
      </c>
      <c r="AA416" s="152">
        <f>IF($T416="",(IFERROR(VLOOKUP($X416,$A$2:$H$595,6,0),"")),(IFERROR(IFERROR(VLOOKUP($X416,$A$2:$H$595,6,0),"")*$T416,"")))</f>
        <v>38.720000000000006</v>
      </c>
      <c r="AB416" s="31">
        <f>IF($T416="",(IFERROR(VLOOKUP($X416,$A$2:$H$595,7,0),"")),(IFERROR(IFERROR(VLOOKUP($X416,$A$2:$H$595,7,0),"")*$T416,"")))</f>
        <v>0.27076923076923082</v>
      </c>
      <c r="AC416">
        <f>IFERROR(VLOOKUP($AH416,$A$2:$H$595,4,0),"")</f>
        <v>122</v>
      </c>
      <c r="AD416" s="80">
        <f t="shared" si="361"/>
        <v>1.45</v>
      </c>
      <c r="AE416" s="119">
        <f t="shared" si="364"/>
        <v>145</v>
      </c>
      <c r="AF416" s="80" t="s">
        <v>99</v>
      </c>
      <c r="AG416" s="81">
        <v>1.45</v>
      </c>
      <c r="AH416" s="81" t="s">
        <v>56</v>
      </c>
      <c r="AI416" s="29">
        <f>IF($AD416="",(IFERROR(VLOOKUP($AH416,$A$2:$H$595,4,0),"")),(IFERROR(IFERROR(VLOOKUP($AH416,$A$2:$H$595,4,0),"")*$AD416,"")))</f>
        <v>176.9</v>
      </c>
      <c r="AJ416" s="30">
        <f>IF($AD416="",(IFERROR(VLOOKUP($AH416,$A$2:$H$595,5,0),"")),(IFERROR(IFERROR(VLOOKUP($AH416,$A$2:$H$595,5,0),"")*$AD416,"")))</f>
        <v>5.8</v>
      </c>
      <c r="AK416" s="152">
        <f>IF($AD416="",(IFERROR(VLOOKUP($AH416,$A$2:$H$595,6,0),"")),(IFERROR(IFERROR(VLOOKUP($AH416,$A$2:$H$595,6,0),"")*$AD416,"")))</f>
        <v>31.9</v>
      </c>
      <c r="AL416" s="31">
        <f>IF($AD416="",(IFERROR(VLOOKUP($AH416,$A$2:$H$595,7,0),"")),(IFERROR(IFERROR(VLOOKUP($AH416,$A$2:$H$595,7,0),"")*$AD416,"")))</f>
        <v>1.45</v>
      </c>
      <c r="AM416" s="3"/>
    </row>
    <row r="417" spans="2:39" x14ac:dyDescent="0.3">
      <c r="B417">
        <v>85</v>
      </c>
      <c r="C417">
        <f t="shared" si="348"/>
        <v>136</v>
      </c>
      <c r="D417">
        <f t="shared" si="349"/>
        <v>170</v>
      </c>
      <c r="E417">
        <f t="shared" si="350"/>
        <v>187.00000000000003</v>
      </c>
      <c r="F417">
        <f t="shared" si="346"/>
        <v>2618.0000000000005</v>
      </c>
      <c r="G417">
        <f t="shared" si="347"/>
        <v>2094.4000000000005</v>
      </c>
      <c r="J417" s="80">
        <v>0.05</v>
      </c>
      <c r="K417" s="119">
        <f t="shared" si="362"/>
        <v>5</v>
      </c>
      <c r="L417" s="80" t="s">
        <v>99</v>
      </c>
      <c r="M417" s="81"/>
      <c r="N417" s="81" t="s">
        <v>15</v>
      </c>
      <c r="O417" s="245">
        <f>IF($J417="",(IFERROR(VLOOKUP($N417,$A$2:$H$595,4,0),"")),(IFERROR(IFERROR(VLOOKUP($N417,$A$2:$H$595,4,0),"")*$J417,"")))</f>
        <v>35.85</v>
      </c>
      <c r="P417" s="237">
        <f>IF($J417="",(IFERROR(VLOOKUP($N417,$A$2:$H$595,5,0),"")),(IFERROR(IFERROR(VLOOKUP($N417,$A$2:$H$595,5,0),"")*$J417,"")))</f>
        <v>0.05</v>
      </c>
      <c r="Q417" s="252">
        <f>IF($J417="",(IFERROR(VLOOKUP($N417,$A$2:$H$595,6,0),"")),(IFERROR(IFERROR(VLOOKUP($N417,$A$2:$H$595,6,0),"")*$J417,"")))</f>
        <v>0</v>
      </c>
      <c r="R417" s="260">
        <f>IF($J417="",(IFERROR(VLOOKUP($N417,$A$2:$H$595,7,0),"")),(IFERROR(IFERROR(VLOOKUP($N417,$A$2:$H$595,7,0),"")*$J417,"")))</f>
        <v>4.05</v>
      </c>
      <c r="S417">
        <f>IFERROR(VLOOKUP($X417,$A$2:$H$595,4,0),"")</f>
        <v>717</v>
      </c>
      <c r="T417" s="80">
        <f t="shared" si="360"/>
        <v>0.05</v>
      </c>
      <c r="U417" s="119">
        <f t="shared" si="363"/>
        <v>5</v>
      </c>
      <c r="V417" s="80" t="s">
        <v>99</v>
      </c>
      <c r="W417" s="81"/>
      <c r="X417" s="81" t="s">
        <v>15</v>
      </c>
      <c r="Y417" s="29">
        <f>IF($T417="",(IFERROR(VLOOKUP($X417,$A$2:$H$595,4,0),"")),(IFERROR(IFERROR(VLOOKUP($X417,$A$2:$H$595,4,0),"")*$T417,"")))</f>
        <v>35.85</v>
      </c>
      <c r="Z417" s="30">
        <f>IF($T417="",(IFERROR(VLOOKUP($X417,$A$2:$H$595,5,0),"")),(IFERROR(IFERROR(VLOOKUP($X417,$A$2:$H$595,5,0),"")*$T417,"")))</f>
        <v>0.05</v>
      </c>
      <c r="AA417" s="152">
        <f>IF($T417="",(IFERROR(VLOOKUP($X417,$A$2:$H$595,6,0),"")),(IFERROR(IFERROR(VLOOKUP($X417,$A$2:$H$595,6,0),"")*$T417,"")))</f>
        <v>0</v>
      </c>
      <c r="AB417" s="31">
        <f>IF($T417="",(IFERROR(VLOOKUP($X417,$A$2:$H$595,7,0),"")),(IFERROR(IFERROR(VLOOKUP($X417,$A$2:$H$595,7,0),"")*$T417,"")))</f>
        <v>4.05</v>
      </c>
      <c r="AC417">
        <f>IFERROR(VLOOKUP($AH417,$A$2:$H$595,4,0),"")</f>
        <v>900</v>
      </c>
      <c r="AD417" s="80">
        <f t="shared" si="361"/>
        <v>0.05</v>
      </c>
      <c r="AE417" s="119">
        <f t="shared" si="364"/>
        <v>5</v>
      </c>
      <c r="AF417" s="80" t="s">
        <v>99</v>
      </c>
      <c r="AG417" s="81">
        <v>0.05</v>
      </c>
      <c r="AH417" s="81" t="s">
        <v>21</v>
      </c>
      <c r="AI417" s="29">
        <f>IF($AD417="",(IFERROR(VLOOKUP($AH417,$A$2:$H$595,4,0),"")),(IFERROR(IFERROR(VLOOKUP($AH417,$A$2:$H$595,4,0),"")*$AD417,"")))</f>
        <v>45</v>
      </c>
      <c r="AJ417" s="30">
        <f>IF($AD417="",(IFERROR(VLOOKUP($AH417,$A$2:$H$595,5,0),"")),(IFERROR(IFERROR(VLOOKUP($AH417,$A$2:$H$595,5,0),"")*$AD417,"")))</f>
        <v>0</v>
      </c>
      <c r="AK417" s="152">
        <f>IF($AD417="",(IFERROR(VLOOKUP($AH417,$A$2:$H$595,6,0),"")),(IFERROR(IFERROR(VLOOKUP($AH417,$A$2:$H$595,6,0),"")*$AD417,"")))</f>
        <v>0</v>
      </c>
      <c r="AL417" s="31">
        <f>IF($AD417="",(IFERROR(VLOOKUP($AH417,$A$2:$H$595,7,0),"")),(IFERROR(IFERROR(VLOOKUP($AH417,$A$2:$H$595,7,0),"")*$AD417,"")))</f>
        <v>4.95</v>
      </c>
    </row>
    <row r="418" spans="2:39" x14ac:dyDescent="0.3">
      <c r="B418">
        <v>90</v>
      </c>
      <c r="C418">
        <f t="shared" si="348"/>
        <v>144</v>
      </c>
      <c r="D418">
        <f t="shared" si="349"/>
        <v>180</v>
      </c>
      <c r="E418">
        <f t="shared" si="350"/>
        <v>198.00000000000003</v>
      </c>
      <c r="F418">
        <f t="shared" si="346"/>
        <v>2772.0000000000005</v>
      </c>
      <c r="G418">
        <f t="shared" si="347"/>
        <v>2217.6000000000004</v>
      </c>
      <c r="J418" s="80">
        <v>2</v>
      </c>
      <c r="K418" s="119">
        <f t="shared" si="362"/>
        <v>200</v>
      </c>
      <c r="L418" s="80" t="s">
        <v>99</v>
      </c>
      <c r="M418" s="81"/>
      <c r="N418" s="81" t="s">
        <v>91</v>
      </c>
      <c r="O418" s="245">
        <f>IF($J418="",(IFERROR(VLOOKUP($N418,$A$2:$H$595,4,0),"")),(IFERROR(IFERROR(VLOOKUP($N418,$A$2:$H$595,4,0),"")*$J418,"")))</f>
        <v>66</v>
      </c>
      <c r="P418" s="237">
        <f>IF($J418="",(IFERROR(VLOOKUP($N418,$A$2:$H$595,5,0),"")),(IFERROR(IFERROR(VLOOKUP($N418,$A$2:$H$595,5,0),"")*$J418,"")))</f>
        <v>0</v>
      </c>
      <c r="Q418" s="252">
        <f>IF($J418="",(IFERROR(VLOOKUP($N418,$A$2:$H$595,6,0),"")),(IFERROR(IFERROR(VLOOKUP($N418,$A$2:$H$595,6,0),"")*$J418,"")))</f>
        <v>16</v>
      </c>
      <c r="R418" s="260">
        <f>IF($J418="",(IFERROR(VLOOKUP($N418,$A$2:$H$595,7,0),"")),(IFERROR(IFERROR(VLOOKUP($N418,$A$2:$H$595,7,0),"")*$J418,"")))</f>
        <v>0</v>
      </c>
      <c r="S418">
        <f>IFERROR(VLOOKUP($X418,$A$2:$H$595,4,0),"")</f>
        <v>35</v>
      </c>
      <c r="T418" s="80">
        <f t="shared" si="360"/>
        <v>2</v>
      </c>
      <c r="U418" s="119">
        <f t="shared" si="363"/>
        <v>200</v>
      </c>
      <c r="V418" s="80" t="s">
        <v>99</v>
      </c>
      <c r="W418" s="81">
        <v>2</v>
      </c>
      <c r="X418" s="81" t="s">
        <v>82</v>
      </c>
      <c r="Y418" s="29">
        <f>IF($T418="",(IFERROR(VLOOKUP($X418,$A$2:$H$595,4,0),"")),(IFERROR(IFERROR(VLOOKUP($X418,$A$2:$H$595,4,0),"")*$T418,"")))</f>
        <v>70</v>
      </c>
      <c r="Z418" s="30">
        <f>IF($T418="",(IFERROR(VLOOKUP($X418,$A$2:$H$595,5,0),"")),(IFERROR(IFERROR(VLOOKUP($X418,$A$2:$H$595,5,0),"")*$T418,"")))</f>
        <v>3.78</v>
      </c>
      <c r="AA418" s="152">
        <f>IF($T418="",(IFERROR(VLOOKUP($X418,$A$2:$H$595,6,0),"")),(IFERROR(IFERROR(VLOOKUP($X418,$A$2:$H$595,6,0),"")*$T418,"")))</f>
        <v>15.76</v>
      </c>
      <c r="AB418" s="31">
        <f>IF($T418="",(IFERROR(VLOOKUP($X418,$A$2:$H$595,7,0),"")),(IFERROR(IFERROR(VLOOKUP($X418,$A$2:$H$595,7,0),"")*$T418,"")))</f>
        <v>1.46</v>
      </c>
      <c r="AC418">
        <f>IFERROR(VLOOKUP($AH418,$A$2:$H$595,4,0),"")</f>
        <v>33</v>
      </c>
      <c r="AD418" s="80">
        <f t="shared" si="361"/>
        <v>2</v>
      </c>
      <c r="AE418" s="119">
        <f t="shared" si="364"/>
        <v>200</v>
      </c>
      <c r="AF418" s="80" t="s">
        <v>99</v>
      </c>
      <c r="AG418" s="81">
        <v>2</v>
      </c>
      <c r="AH418" s="81" t="s">
        <v>91</v>
      </c>
      <c r="AI418" s="29">
        <f>IF($AD418="",(IFERROR(VLOOKUP($AH418,$A$2:$H$595,4,0),"")),(IFERROR(IFERROR(VLOOKUP($AH418,$A$2:$H$595,4,0),"")*$AD418,"")))</f>
        <v>66</v>
      </c>
      <c r="AJ418" s="30">
        <f>IF($AD418="",(IFERROR(VLOOKUP($AH418,$A$2:$H$595,5,0),"")),(IFERROR(IFERROR(VLOOKUP($AH418,$A$2:$H$595,5,0),"")*$AD418,"")))</f>
        <v>0</v>
      </c>
      <c r="AK418" s="152">
        <f>IF($AD418="",(IFERROR(VLOOKUP($AH418,$A$2:$H$595,6,0),"")),(IFERROR(IFERROR(VLOOKUP($AH418,$A$2:$H$595,6,0),"")*$AD418,"")))</f>
        <v>16</v>
      </c>
      <c r="AL418" s="31">
        <f>IF($AD418="",(IFERROR(VLOOKUP($AH418,$A$2:$H$595,7,0),"")),(IFERROR(IFERROR(VLOOKUP($AH418,$A$2:$H$595,7,0),"")*$AD418,"")))</f>
        <v>0</v>
      </c>
    </row>
    <row r="419" spans="2:39" x14ac:dyDescent="0.3">
      <c r="B419">
        <v>95</v>
      </c>
      <c r="C419">
        <f t="shared" si="348"/>
        <v>152</v>
      </c>
      <c r="D419">
        <f t="shared" si="349"/>
        <v>190</v>
      </c>
      <c r="E419">
        <f t="shared" si="350"/>
        <v>209.00000000000003</v>
      </c>
      <c r="F419">
        <f t="shared" si="346"/>
        <v>2926.0000000000005</v>
      </c>
      <c r="G419">
        <f t="shared" si="347"/>
        <v>2340.8000000000006</v>
      </c>
      <c r="J419" s="80"/>
      <c r="K419" s="119"/>
      <c r="L419" s="80"/>
      <c r="M419" s="81"/>
      <c r="N419" s="81"/>
      <c r="O419" s="245" t="str">
        <f>IF($J419="",(IFERROR(VLOOKUP($N419,$A$2:$H$595,4,0),"")),(IFERROR(IFERROR(VLOOKUP($N419,$A$2:$H$595,4,0),"")*$J419,"")))</f>
        <v/>
      </c>
      <c r="P419" s="237" t="str">
        <f>IF($J419="",(IFERROR(VLOOKUP($N419,$A$2:$H$595,5,0),"")),(IFERROR(IFERROR(VLOOKUP($N419,$A$2:$H$595,5,0),"")*$J419,"")))</f>
        <v/>
      </c>
      <c r="Q419" s="252" t="str">
        <f>IF($J419="",(IFERROR(VLOOKUP($N419,$A$2:$H$595,6,0),"")),(IFERROR(IFERROR(VLOOKUP($N419,$A$2:$H$595,6,0),"")*$J419,"")))</f>
        <v/>
      </c>
      <c r="R419" s="260" t="str">
        <f>IF($J419="",(IFERROR(VLOOKUP($N419,$A$2:$H$595,7,0),"")),(IFERROR(IFERROR(VLOOKUP($N419,$A$2:$H$595,7,0),"")*$J419,"")))</f>
        <v/>
      </c>
      <c r="T419" s="80" t="str">
        <f t="shared" si="360"/>
        <v/>
      </c>
      <c r="U419" s="119"/>
      <c r="V419" s="80"/>
      <c r="W419" s="81"/>
      <c r="X419" s="81"/>
      <c r="Y419" s="29"/>
      <c r="Z419" s="30"/>
      <c r="AA419" s="152"/>
      <c r="AB419" s="31"/>
      <c r="AC419" t="str">
        <f>IFERROR(VLOOKUP($AH419,$A$2:$H$595,4,0),"")</f>
        <v/>
      </c>
      <c r="AD419" s="80" t="str">
        <f t="shared" si="361"/>
        <v/>
      </c>
      <c r="AE419" s="119"/>
      <c r="AF419" s="80"/>
      <c r="AG419" s="81"/>
      <c r="AH419" s="81"/>
      <c r="AI419" s="29"/>
      <c r="AJ419" s="30"/>
      <c r="AK419" s="152"/>
      <c r="AL419" s="31"/>
    </row>
    <row r="420" spans="2:39" x14ac:dyDescent="0.3">
      <c r="B420">
        <v>100</v>
      </c>
      <c r="C420">
        <f t="shared" si="348"/>
        <v>160</v>
      </c>
      <c r="D420">
        <f t="shared" si="349"/>
        <v>200</v>
      </c>
      <c r="E420">
        <f t="shared" si="350"/>
        <v>220.00000000000003</v>
      </c>
      <c r="F420">
        <f t="shared" si="346"/>
        <v>3080.0000000000005</v>
      </c>
      <c r="G420">
        <f t="shared" si="347"/>
        <v>2464.0000000000005</v>
      </c>
      <c r="J420" s="80"/>
      <c r="K420" s="119"/>
      <c r="L420" s="80"/>
      <c r="M420" s="81" t="s">
        <v>107</v>
      </c>
      <c r="N420" s="81"/>
      <c r="O420" s="206">
        <f>SUM(O415:O419)</f>
        <v>535.85</v>
      </c>
      <c r="P420" s="215">
        <f t="shared" ref="P420" si="365">SUM(P415:P419)</f>
        <v>24.85</v>
      </c>
      <c r="Q420" s="225">
        <f t="shared" ref="Q420" si="366">SUM(Q415:Q419)</f>
        <v>58</v>
      </c>
      <c r="R420" s="231">
        <f t="shared" ref="R420" si="367">SUM(R415:R419)</f>
        <v>22.05</v>
      </c>
      <c r="S420" s="3">
        <v>1099</v>
      </c>
      <c r="T420" s="80"/>
      <c r="U420" s="119"/>
      <c r="V420" s="80"/>
      <c r="W420" s="81" t="s">
        <v>107</v>
      </c>
      <c r="X420" s="81"/>
      <c r="Y420" s="32">
        <f>SUM(Y415:Y419)</f>
        <v>542.25</v>
      </c>
      <c r="Z420" s="45">
        <f t="shared" ref="Z420" si="368">SUM(Z415:Z419)</f>
        <v>31.079230769230772</v>
      </c>
      <c r="AA420" s="148">
        <f t="shared" ref="AA420" si="369">SUM(AA415:AA419)</f>
        <v>54.480000000000004</v>
      </c>
      <c r="AB420" s="46">
        <f t="shared" ref="AB420" si="370">SUM(AB415:AB419)</f>
        <v>22.580769230769231</v>
      </c>
      <c r="AC420" s="3">
        <v>1225</v>
      </c>
      <c r="AD420" s="80"/>
      <c r="AE420" s="119"/>
      <c r="AF420" s="80"/>
      <c r="AG420" s="81" t="s">
        <v>107</v>
      </c>
      <c r="AH420" s="81"/>
      <c r="AI420" s="32">
        <f>SUM(AI415:AI419)</f>
        <v>542.9</v>
      </c>
      <c r="AJ420" s="45">
        <f t="shared" ref="AJ420" si="371">SUM(AJ415:AJ419)</f>
        <v>34.299999999999997</v>
      </c>
      <c r="AK420" s="148">
        <f t="shared" ref="AK420" si="372">SUM(AK415:AK419)</f>
        <v>47.9</v>
      </c>
      <c r="AL420" s="46">
        <f t="shared" ref="AL420" si="373">SUM(AL415:AL419)</f>
        <v>21.4</v>
      </c>
    </row>
    <row r="421" spans="2:39" ht="15" thickBot="1" x14ac:dyDescent="0.35">
      <c r="B421">
        <v>105</v>
      </c>
      <c r="C421">
        <f t="shared" si="348"/>
        <v>168</v>
      </c>
      <c r="D421">
        <f t="shared" si="349"/>
        <v>210</v>
      </c>
      <c r="E421">
        <f t="shared" si="350"/>
        <v>231.00000000000003</v>
      </c>
      <c r="F421">
        <f t="shared" si="346"/>
        <v>3234.0000000000005</v>
      </c>
      <c r="G421">
        <f t="shared" si="347"/>
        <v>2587.2000000000007</v>
      </c>
      <c r="J421" s="82"/>
      <c r="K421" s="126"/>
      <c r="L421" s="82"/>
      <c r="M421" s="83"/>
      <c r="N421" s="83"/>
      <c r="O421" s="246"/>
      <c r="P421" s="238"/>
      <c r="Q421" s="253"/>
      <c r="R421" s="261"/>
      <c r="S421" s="3"/>
      <c r="T421" s="82"/>
      <c r="U421" s="126"/>
      <c r="V421" s="82"/>
      <c r="W421" s="83"/>
      <c r="X421" s="83"/>
      <c r="Y421" s="36"/>
      <c r="Z421" s="34"/>
      <c r="AA421" s="149"/>
      <c r="AB421" s="35"/>
      <c r="AC421" s="3"/>
      <c r="AD421" s="82"/>
      <c r="AE421" s="126"/>
      <c r="AF421" s="82"/>
      <c r="AG421" s="83"/>
      <c r="AH421" s="83"/>
      <c r="AI421" s="36"/>
      <c r="AJ421" s="34"/>
      <c r="AK421" s="149"/>
      <c r="AL421" s="35"/>
    </row>
    <row r="422" spans="2:39" ht="15.6" thickTop="1" thickBot="1" x14ac:dyDescent="0.35">
      <c r="B422">
        <v>110</v>
      </c>
      <c r="C422">
        <f t="shared" si="348"/>
        <v>176</v>
      </c>
      <c r="D422">
        <f t="shared" si="349"/>
        <v>220</v>
      </c>
      <c r="E422">
        <f t="shared" si="350"/>
        <v>242.00000000000003</v>
      </c>
      <c r="F422">
        <f t="shared" si="346"/>
        <v>3388.0000000000005</v>
      </c>
      <c r="G422">
        <f t="shared" si="347"/>
        <v>2710.4000000000005</v>
      </c>
      <c r="J422" s="55"/>
      <c r="K422" s="128"/>
      <c r="L422" s="55"/>
      <c r="M422" s="63" t="s">
        <v>106</v>
      </c>
      <c r="N422" s="63"/>
      <c r="O422" s="212">
        <f>SUM(O384:O388,O392:O396,O398:O404,O406:O411,O414:O419)</f>
        <v>2513.0499999999997</v>
      </c>
      <c r="P422" s="221">
        <f t="shared" ref="P422:R422" si="374">SUM(P384:P388,P392:P396,P398:P404,P406:P411,P414:P419)</f>
        <v>198.35000000000005</v>
      </c>
      <c r="Q422" s="223">
        <f t="shared" si="374"/>
        <v>246.4</v>
      </c>
      <c r="R422" s="158">
        <f t="shared" si="374"/>
        <v>79.849999999999994</v>
      </c>
      <c r="S422" s="18">
        <v>4820.1000000000004</v>
      </c>
      <c r="T422" s="72"/>
      <c r="U422" s="120"/>
      <c r="V422" s="72"/>
      <c r="W422" s="63" t="s">
        <v>106</v>
      </c>
      <c r="X422" s="63"/>
      <c r="Y422" s="20">
        <f>SUM(Y384:Y388,Y392:Y396,Y398:Y404,Y406:Y411,Y414:Y419)</f>
        <v>2526.25</v>
      </c>
      <c r="Z422" s="21">
        <f t="shared" ref="Z422:AB422" si="375">SUM(Z384:Z388,Z392:Z396,Z398:Z404,Z406:Z411,Z414:Z419)</f>
        <v>190.93699404555841</v>
      </c>
      <c r="AA422" s="153">
        <f t="shared" si="375"/>
        <v>244.43510801080106</v>
      </c>
      <c r="AB422" s="22">
        <f t="shared" si="375"/>
        <v>82.123279131759318</v>
      </c>
      <c r="AC422" s="18">
        <v>4248</v>
      </c>
      <c r="AD422" s="72">
        <v>18.488855525059961</v>
      </c>
      <c r="AE422" s="120">
        <f t="shared" si="364"/>
        <v>1848.8855525059962</v>
      </c>
      <c r="AF422" s="72" t="s">
        <v>99</v>
      </c>
      <c r="AG422" s="63" t="s">
        <v>106</v>
      </c>
      <c r="AH422" s="63"/>
      <c r="AI422" s="20">
        <f>SUM(AI384:AI388,AI392:AI396,AI398:AI404,AI406:AI411,AI414:AI419)</f>
        <v>2507.35</v>
      </c>
      <c r="AJ422" s="21">
        <f t="shared" ref="AJ422:AL422" si="376">SUM(AJ384:AJ388,AJ392:AJ396,AJ398:AJ404,AJ406:AJ411,AJ414:AJ419)</f>
        <v>193.54000000000002</v>
      </c>
      <c r="AK422" s="153">
        <f t="shared" si="376"/>
        <v>205.137</v>
      </c>
      <c r="AL422" s="22">
        <f t="shared" si="376"/>
        <v>92.293999999999997</v>
      </c>
    </row>
    <row r="423" spans="2:39" x14ac:dyDescent="0.3">
      <c r="B423">
        <v>115</v>
      </c>
      <c r="C423">
        <f t="shared" si="348"/>
        <v>184</v>
      </c>
      <c r="D423">
        <f t="shared" si="349"/>
        <v>230</v>
      </c>
      <c r="E423">
        <f t="shared" si="350"/>
        <v>253.00000000000003</v>
      </c>
      <c r="F423">
        <f t="shared" si="346"/>
        <v>3542.0000000000005</v>
      </c>
      <c r="G423">
        <f t="shared" si="347"/>
        <v>2833.6000000000004</v>
      </c>
      <c r="J423" s="56"/>
      <c r="K423" s="121"/>
      <c r="L423" s="56"/>
      <c r="M423" s="7"/>
      <c r="N423" s="7"/>
      <c r="O423" s="37"/>
      <c r="P423" s="37"/>
      <c r="Q423" s="37"/>
      <c r="R423" s="37"/>
      <c r="T423" s="56"/>
      <c r="U423" s="121"/>
      <c r="V423" s="56"/>
      <c r="W423" s="7"/>
      <c r="X423" s="7"/>
      <c r="Y423" s="37"/>
      <c r="Z423" s="37"/>
      <c r="AA423" s="37"/>
      <c r="AB423" s="37"/>
      <c r="AD423" s="56"/>
      <c r="AE423" s="121"/>
      <c r="AF423" s="56"/>
      <c r="AG423" s="7"/>
      <c r="AH423" s="7"/>
      <c r="AI423" s="37"/>
      <c r="AJ423" s="37"/>
      <c r="AK423" s="37"/>
      <c r="AL423" s="37"/>
    </row>
    <row r="424" spans="2:39" x14ac:dyDescent="0.3">
      <c r="B424">
        <v>120</v>
      </c>
      <c r="C424">
        <f t="shared" si="348"/>
        <v>192</v>
      </c>
      <c r="D424">
        <f t="shared" si="349"/>
        <v>240</v>
      </c>
      <c r="E424">
        <f t="shared" si="350"/>
        <v>264</v>
      </c>
      <c r="F424">
        <f t="shared" si="346"/>
        <v>3696.0000000000005</v>
      </c>
      <c r="G424">
        <f t="shared" si="347"/>
        <v>2956.8000000000006</v>
      </c>
      <c r="J424" s="56"/>
      <c r="K424" s="121"/>
      <c r="L424" s="56"/>
      <c r="M424" s="7"/>
      <c r="N424" s="7"/>
      <c r="O424" s="37"/>
      <c r="P424" s="37"/>
      <c r="Q424" s="37"/>
      <c r="R424" s="37"/>
      <c r="T424" s="56"/>
      <c r="U424" s="121"/>
      <c r="V424" s="56"/>
      <c r="W424" s="7"/>
      <c r="X424" s="7"/>
      <c r="Y424" s="37"/>
      <c r="Z424" s="37"/>
      <c r="AA424" s="37"/>
      <c r="AB424" s="37"/>
      <c r="AD424" s="56"/>
      <c r="AE424" s="121"/>
      <c r="AF424" s="56"/>
      <c r="AG424" s="7"/>
      <c r="AH424" s="7"/>
      <c r="AI424" s="37"/>
      <c r="AJ424" s="37"/>
      <c r="AK424" s="37"/>
      <c r="AL424" s="37"/>
      <c r="AM424" s="3"/>
    </row>
    <row r="425" spans="2:39" x14ac:dyDescent="0.3">
      <c r="B425">
        <v>125</v>
      </c>
      <c r="C425">
        <f t="shared" si="348"/>
        <v>200</v>
      </c>
      <c r="D425">
        <f t="shared" si="349"/>
        <v>250</v>
      </c>
      <c r="E425">
        <f t="shared" si="350"/>
        <v>275</v>
      </c>
      <c r="F425">
        <f t="shared" si="346"/>
        <v>3850.0000000000005</v>
      </c>
      <c r="G425">
        <f t="shared" si="347"/>
        <v>3080.0000000000005</v>
      </c>
      <c r="J425" s="56"/>
      <c r="K425" s="121"/>
      <c r="L425" s="56"/>
      <c r="M425" s="7"/>
      <c r="N425" s="7"/>
      <c r="O425" s="37"/>
      <c r="P425" s="37"/>
      <c r="Q425" s="37"/>
      <c r="R425" s="37"/>
      <c r="T425" s="56"/>
      <c r="U425" s="121"/>
      <c r="V425" s="56"/>
      <c r="W425" s="7"/>
      <c r="X425" s="7"/>
      <c r="Y425" s="37"/>
      <c r="Z425" s="37"/>
      <c r="AA425" s="37"/>
      <c r="AB425" s="37"/>
      <c r="AD425" s="56"/>
      <c r="AE425" s="121"/>
      <c r="AF425" s="56"/>
      <c r="AG425" s="7"/>
      <c r="AH425" s="7"/>
      <c r="AI425" s="37"/>
      <c r="AJ425" s="37"/>
      <c r="AK425" s="37"/>
      <c r="AL425" s="37"/>
    </row>
    <row r="426" spans="2:39" ht="15" thickBot="1" x14ac:dyDescent="0.35">
      <c r="B426">
        <v>130</v>
      </c>
      <c r="C426">
        <f t="shared" si="348"/>
        <v>208</v>
      </c>
      <c r="D426">
        <f t="shared" si="349"/>
        <v>260</v>
      </c>
      <c r="E426">
        <f t="shared" si="350"/>
        <v>286</v>
      </c>
      <c r="F426">
        <f t="shared" si="346"/>
        <v>4004.0000000000005</v>
      </c>
      <c r="G426">
        <f t="shared" si="347"/>
        <v>3203.2000000000007</v>
      </c>
      <c r="J426" s="56" t="s">
        <v>69</v>
      </c>
      <c r="K426" s="121"/>
      <c r="L426" s="56"/>
      <c r="M426" s="7" t="str">
        <f>IFERROR(VLOOKUP(#REF!,$A$2:$H$12,6,0),"")</f>
        <v/>
      </c>
      <c r="N426" s="7" t="s">
        <v>70</v>
      </c>
      <c r="O426" s="38" t="s">
        <v>0</v>
      </c>
      <c r="P426" s="38" t="s">
        <v>1</v>
      </c>
      <c r="Q426" s="38" t="s">
        <v>2</v>
      </c>
      <c r="R426" s="38" t="s">
        <v>3</v>
      </c>
      <c r="S426" s="7" t="s">
        <v>71</v>
      </c>
      <c r="T426" s="56" t="s">
        <v>69</v>
      </c>
      <c r="U426" s="121"/>
      <c r="V426" s="56"/>
      <c r="W426" s="7" t="str">
        <f>IFERROR(VLOOKUP(#REF!,$A$2:$H$12,6,0),"")</f>
        <v/>
      </c>
      <c r="X426" s="7" t="s">
        <v>70</v>
      </c>
      <c r="Y426" s="38" t="s">
        <v>0</v>
      </c>
      <c r="Z426" s="38" t="s">
        <v>1</v>
      </c>
      <c r="AA426" s="38" t="s">
        <v>2</v>
      </c>
      <c r="AB426" s="38" t="s">
        <v>3</v>
      </c>
      <c r="AC426" s="7" t="s">
        <v>72</v>
      </c>
      <c r="AD426" s="56" t="s">
        <v>69</v>
      </c>
      <c r="AE426" s="121"/>
      <c r="AF426" s="56"/>
      <c r="AG426" s="7" t="str">
        <f>IFERROR(VLOOKUP(#REF!,$A$2:$H$12,6,0),"")</f>
        <v/>
      </c>
      <c r="AH426" s="7" t="s">
        <v>70</v>
      </c>
      <c r="AI426" s="38" t="s">
        <v>0</v>
      </c>
      <c r="AJ426" s="38" t="s">
        <v>1</v>
      </c>
      <c r="AK426" s="38" t="s">
        <v>2</v>
      </c>
      <c r="AL426" s="38" t="s">
        <v>3</v>
      </c>
    </row>
    <row r="427" spans="2:39" ht="15" thickTop="1" x14ac:dyDescent="0.3">
      <c r="B427">
        <v>135</v>
      </c>
      <c r="C427">
        <f t="shared" si="348"/>
        <v>216</v>
      </c>
      <c r="D427">
        <f t="shared" si="349"/>
        <v>270</v>
      </c>
      <c r="E427">
        <f t="shared" si="350"/>
        <v>297</v>
      </c>
      <c r="F427">
        <f t="shared" si="346"/>
        <v>4158.0000000000009</v>
      </c>
      <c r="G427">
        <f t="shared" si="347"/>
        <v>3326.400000000001</v>
      </c>
      <c r="J427" s="48">
        <v>4</v>
      </c>
      <c r="K427" s="108">
        <v>4</v>
      </c>
      <c r="L427" s="48" t="s">
        <v>100</v>
      </c>
      <c r="M427" s="66"/>
      <c r="N427" s="66" t="s">
        <v>5</v>
      </c>
      <c r="O427" s="244">
        <f>IF($J427="",(IFERROR(VLOOKUP($N427,$A$2:$H$595,4,0),"")),(IFERROR(IFERROR(VLOOKUP($N427,$A$2:$H$595,4,0),"")*$J427,"")))</f>
        <v>320</v>
      </c>
      <c r="P427" s="236">
        <f>IF($J427="",(IFERROR(VLOOKUP($N427,$A$2:$H$595,5,0),"")),(IFERROR(IFERROR(VLOOKUP($N427,$A$2:$H$595,5,0),"")*$J427,"")))</f>
        <v>24</v>
      </c>
      <c r="Q427" s="251">
        <f>IF($J427="",(IFERROR(VLOOKUP($N427,$A$2:$H$595,6,0),"")),(IFERROR(IFERROR(VLOOKUP($N427,$A$2:$H$595,6,0),"")*$J427,"")))</f>
        <v>0</v>
      </c>
      <c r="R427" s="259">
        <f>IF($J427="",(IFERROR(VLOOKUP($N427,$A$2:$H$595,7,0),"")),(IFERROR(IFERROR(VLOOKUP($N427,$A$2:$H$595,7,0),"")*$J427,"")))</f>
        <v>20</v>
      </c>
      <c r="S427">
        <f>IFERROR(VLOOKUP($X427,$A$2:$H$595,4,0),"")</f>
        <v>237.10000000000002</v>
      </c>
      <c r="T427" s="48">
        <f t="shared" ref="T427:T431" si="377">IFERROR(IF(W427="",O427/S427,W427),"")</f>
        <v>1.2</v>
      </c>
      <c r="U427" s="108">
        <f t="shared" si="363"/>
        <v>120</v>
      </c>
      <c r="V427" s="48" t="s">
        <v>99</v>
      </c>
      <c r="W427" s="66">
        <v>1.2</v>
      </c>
      <c r="X427" s="66" t="s">
        <v>6</v>
      </c>
      <c r="Y427" s="26">
        <f>IF($T427="",(IFERROR(VLOOKUP($X427,$A$2:$H$595,4,0),"")),(IFERROR(IFERROR(VLOOKUP($X427,$A$2:$H$595,4,0),"")*$T427,"")))</f>
        <v>284.52000000000004</v>
      </c>
      <c r="Z427" s="27">
        <f>IF($T427="",(IFERROR(VLOOKUP($X427,$A$2:$H$595,5,0),"")),(IFERROR(IFERROR(VLOOKUP($X427,$A$2:$H$595,5,0),"")*$T427,"")))</f>
        <v>23.16</v>
      </c>
      <c r="AA427" s="151">
        <f>IF($T427="",(IFERROR(VLOOKUP($X427,$A$2:$H$595,6,0),"")),(IFERROR(IFERROR(VLOOKUP($X427,$A$2:$H$595,6,0),"")*$T427,"")))</f>
        <v>0.72</v>
      </c>
      <c r="AB427" s="28">
        <f>IF($T427="",(IFERROR(VLOOKUP($X427,$A$2:$H$595,7,0),"")),(IFERROR(IFERROR(VLOOKUP($X427,$A$2:$H$595,7,0),"")*$T427,"")))</f>
        <v>21</v>
      </c>
      <c r="AC427">
        <f>IFERROR(VLOOKUP($AH427,$A$2:$H$595,4,0),"")</f>
        <v>80</v>
      </c>
      <c r="AD427" s="48">
        <f t="shared" ref="AD427:AD431" si="378">IFERROR(IF(AG427="",Y427/AC427,AG427),"")</f>
        <v>3</v>
      </c>
      <c r="AE427" s="108">
        <f t="shared" si="364"/>
        <v>300</v>
      </c>
      <c r="AF427" s="48" t="s">
        <v>99</v>
      </c>
      <c r="AG427" s="66">
        <v>3</v>
      </c>
      <c r="AH427" s="66" t="s">
        <v>73</v>
      </c>
      <c r="AI427" s="26">
        <f>IF($AD427="",(IFERROR(VLOOKUP($AH427,$A$2:$H$595,4,0),"")),(IFERROR(IFERROR(VLOOKUP($AH427,$A$2:$H$595,4,0),"")*$AD427,"")))</f>
        <v>240</v>
      </c>
      <c r="AJ427" s="27">
        <f>IF($AD427="",(IFERROR(VLOOKUP($AH427,$A$2:$H$595,5,0),"")),(IFERROR(IFERROR(VLOOKUP($AH427,$A$2:$H$595,5,0),"")*$AD427,"")))</f>
        <v>33</v>
      </c>
      <c r="AK427" s="151">
        <f>IF($AD427="",(IFERROR(VLOOKUP($AH427,$A$2:$H$595,6,0),"")),(IFERROR(IFERROR(VLOOKUP($AH427,$A$2:$H$595,6,0),"")*$AD427,"")))</f>
        <v>9</v>
      </c>
      <c r="AL427" s="28">
        <f>IF($AD427="",(IFERROR(VLOOKUP($AH427,$A$2:$H$595,7,0),"")),(IFERROR(IFERROR(VLOOKUP($AH427,$A$2:$H$595,7,0),"")*$AD427,"")))</f>
        <v>6.8999999999999995</v>
      </c>
    </row>
    <row r="428" spans="2:39" x14ac:dyDescent="0.3">
      <c r="B428">
        <v>140</v>
      </c>
      <c r="C428">
        <f t="shared" si="348"/>
        <v>224</v>
      </c>
      <c r="D428">
        <f t="shared" si="349"/>
        <v>280</v>
      </c>
      <c r="E428">
        <f t="shared" si="350"/>
        <v>308</v>
      </c>
      <c r="F428">
        <f t="shared" si="346"/>
        <v>4312.0000000000009</v>
      </c>
      <c r="G428">
        <f t="shared" si="347"/>
        <v>3449.6000000000008</v>
      </c>
      <c r="J428" s="49">
        <v>1</v>
      </c>
      <c r="K428" s="109">
        <v>1</v>
      </c>
      <c r="L428" s="49" t="s">
        <v>101</v>
      </c>
      <c r="M428" s="60"/>
      <c r="N428" s="60" t="s">
        <v>7</v>
      </c>
      <c r="O428" s="245">
        <f>IF($J428="",(IFERROR(VLOOKUP($N428,$A$2:$H$595,4,0),"")),(IFERROR(IFERROR(VLOOKUP($N428,$A$2:$H$595,4,0),"")*$J428,"")))</f>
        <v>141</v>
      </c>
      <c r="P428" s="237">
        <f>IF($J428="",(IFERROR(VLOOKUP($N428,$A$2:$H$595,5,0),"")),(IFERROR(IFERROR(VLOOKUP($N428,$A$2:$H$595,5,0),"")*$J428,"")))</f>
        <v>5.4</v>
      </c>
      <c r="Q428" s="252">
        <f>IF($J428="",(IFERROR(VLOOKUP($N428,$A$2:$H$595,6,0),"")),(IFERROR(IFERROR(VLOOKUP($N428,$A$2:$H$595,6,0),"")*$J428,"")))</f>
        <v>27.2</v>
      </c>
      <c r="R428" s="260">
        <f>IF($J428="",(IFERROR(VLOOKUP($N428,$A$2:$H$595,7,0),"")),(IFERROR(IFERROR(VLOOKUP($N428,$A$2:$H$595,7,0),"")*$J428,"")))</f>
        <v>1.7</v>
      </c>
      <c r="S428">
        <f>IFERROR(VLOOKUP($X428,$A$2:$H$595,4,0),"")</f>
        <v>202</v>
      </c>
      <c r="T428" s="49">
        <f t="shared" si="377"/>
        <v>0.69801980198019797</v>
      </c>
      <c r="U428" s="109">
        <f t="shared" si="363"/>
        <v>69.801980198019791</v>
      </c>
      <c r="V428" s="49" t="s">
        <v>99</v>
      </c>
      <c r="W428" s="60"/>
      <c r="X428" s="60" t="s">
        <v>145</v>
      </c>
      <c r="Y428" s="29">
        <f>IF($T428="",(IFERROR(VLOOKUP($X428,$A$2:$H$595,4,0),"")),(IFERROR(IFERROR(VLOOKUP($X428,$A$2:$H$595,4,0),"")*$T428,"")))</f>
        <v>141</v>
      </c>
      <c r="Z428" s="30">
        <f>IF($T428="",(IFERROR(VLOOKUP($X428,$A$2:$H$595,5,0),"")),(IFERROR(IFERROR(VLOOKUP($X428,$A$2:$H$595,5,0),"")*$T428,"")))</f>
        <v>7.6782178217821775</v>
      </c>
      <c r="AA428" s="152">
        <f>IF($T428="",(IFERROR(VLOOKUP($X428,$A$2:$H$595,6,0),"")),(IFERROR(IFERROR(VLOOKUP($X428,$A$2:$H$595,6,0),"")*$T428,"")))</f>
        <v>23.034653465346533</v>
      </c>
      <c r="AB428" s="31">
        <f>IF($T428="",(IFERROR(VLOOKUP($X428,$A$2:$H$595,7,0),"")),(IFERROR(IFERROR(VLOOKUP($X428,$A$2:$H$595,7,0),"")*$T428,"")))</f>
        <v>0.34900990099009899</v>
      </c>
      <c r="AC428">
        <f>IFERROR(VLOOKUP($AH428,$A$2:$H$595,4,0),"")</f>
        <v>100</v>
      </c>
      <c r="AD428" s="49">
        <f t="shared" si="378"/>
        <v>1</v>
      </c>
      <c r="AE428" s="109">
        <f t="shared" si="364"/>
        <v>100</v>
      </c>
      <c r="AF428" s="49" t="s">
        <v>99</v>
      </c>
      <c r="AG428" s="60">
        <v>1</v>
      </c>
      <c r="AH428" s="60" t="s">
        <v>29</v>
      </c>
      <c r="AI428" s="29">
        <f>IF($AD428="",(IFERROR(VLOOKUP($AH428,$A$2:$H$595,4,0),"")),(IFERROR(IFERROR(VLOOKUP($AH428,$A$2:$H$595,4,0),"")*$AD428,"")))</f>
        <v>100</v>
      </c>
      <c r="AJ428" s="30">
        <f>IF($AD428="",(IFERROR(VLOOKUP($AH428,$A$2:$H$595,5,0),"")),(IFERROR(IFERROR(VLOOKUP($AH428,$A$2:$H$595,5,0),"")*$AD428,"")))</f>
        <v>0</v>
      </c>
      <c r="AK428" s="152">
        <f>IF($AD428="",(IFERROR(VLOOKUP($AH428,$A$2:$H$595,6,0),"")),(IFERROR(IFERROR(VLOOKUP($AH428,$A$2:$H$595,6,0),"")*$AD428,"")))</f>
        <v>23</v>
      </c>
      <c r="AL428" s="31">
        <f>IF($AD428="",(IFERROR(VLOOKUP($AH428,$A$2:$H$595,7,0),"")),(IFERROR(IFERROR(VLOOKUP($AH428,$A$2:$H$595,7,0),"")*$AD428,"")))</f>
        <v>1</v>
      </c>
    </row>
    <row r="429" spans="2:39" x14ac:dyDescent="0.3">
      <c r="B429">
        <v>145</v>
      </c>
      <c r="C429">
        <f t="shared" si="348"/>
        <v>232</v>
      </c>
      <c r="D429">
        <f t="shared" si="349"/>
        <v>290</v>
      </c>
      <c r="E429">
        <f t="shared" si="350"/>
        <v>319</v>
      </c>
      <c r="F429">
        <f t="shared" si="346"/>
        <v>4466.0000000000009</v>
      </c>
      <c r="G429">
        <f t="shared" si="347"/>
        <v>3572.8000000000011</v>
      </c>
      <c r="J429" s="49">
        <v>0.9</v>
      </c>
      <c r="K429" s="109">
        <f t="shared" si="362"/>
        <v>90</v>
      </c>
      <c r="L429" s="49" t="s">
        <v>99</v>
      </c>
      <c r="M429" s="60"/>
      <c r="N429" s="60" t="s">
        <v>43</v>
      </c>
      <c r="O429" s="245">
        <f>IF($J429="",(IFERROR(VLOOKUP($N429,$A$2:$H$595,4,0),"")),(IFERROR(IFERROR(VLOOKUP($N429,$A$2:$H$595,4,0),"")*$J429,"")))</f>
        <v>90</v>
      </c>
      <c r="P429" s="237">
        <f>IF($J429="",(IFERROR(VLOOKUP($N429,$A$2:$H$595,5,0),"")),(IFERROR(IFERROR(VLOOKUP($N429,$A$2:$H$595,5,0),"")*$J429,"")))</f>
        <v>17.100000000000001</v>
      </c>
      <c r="Q429" s="252">
        <f>IF($J429="",(IFERROR(VLOOKUP($N429,$A$2:$H$595,6,0),"")),(IFERROR(IFERROR(VLOOKUP($N429,$A$2:$H$595,6,0),"")*$J429,"")))</f>
        <v>0.9</v>
      </c>
      <c r="R429" s="260">
        <f>IF($J429="",(IFERROR(VLOOKUP($N429,$A$2:$H$595,7,0),"")),(IFERROR(IFERROR(VLOOKUP($N429,$A$2:$H$595,7,0),"")*$J429,"")))</f>
        <v>1.8</v>
      </c>
      <c r="S429">
        <f>IFERROR(VLOOKUP($X429,$A$2:$H$595,4,0),"")</f>
        <v>278</v>
      </c>
      <c r="T429" s="49">
        <f t="shared" si="377"/>
        <v>0.45</v>
      </c>
      <c r="U429" s="109">
        <f t="shared" si="363"/>
        <v>45</v>
      </c>
      <c r="V429" s="49" t="s">
        <v>99</v>
      </c>
      <c r="W429" s="60">
        <v>0.45</v>
      </c>
      <c r="X429" s="60" t="s">
        <v>41</v>
      </c>
      <c r="Y429" s="29">
        <f>IF($T429="",(IFERROR(VLOOKUP($X429,$A$2:$H$595,4,0),"")),(IFERROR(IFERROR(VLOOKUP($X429,$A$2:$H$595,4,0),"")*$T429,"")))</f>
        <v>125.10000000000001</v>
      </c>
      <c r="Z429" s="30">
        <f>IF($T429="",(IFERROR(VLOOKUP($X429,$A$2:$H$595,5,0),"")),(IFERROR(IFERROR(VLOOKUP($X429,$A$2:$H$595,5,0),"")*$T429,"")))</f>
        <v>12.15</v>
      </c>
      <c r="AA429" s="152">
        <f>IF($T429="",(IFERROR(VLOOKUP($X429,$A$2:$H$595,6,0),"")),(IFERROR(IFERROR(VLOOKUP($X429,$A$2:$H$595,6,0),"")*$T429,"")))</f>
        <v>0.9</v>
      </c>
      <c r="AB429" s="31">
        <f>IF($T429="",(IFERROR(VLOOKUP($X429,$A$2:$H$595,7,0),"")),(IFERROR(IFERROR(VLOOKUP($X429,$A$2:$H$595,7,0),"")*$T429,"")))</f>
        <v>7.2</v>
      </c>
      <c r="AC429">
        <f>IFERROR(VLOOKUP($AH429,$A$2:$H$595,4,0),"")</f>
        <v>600</v>
      </c>
      <c r="AD429" s="49">
        <f t="shared" si="378"/>
        <v>0.2</v>
      </c>
      <c r="AE429" s="109">
        <f t="shared" si="364"/>
        <v>20</v>
      </c>
      <c r="AF429" s="49" t="s">
        <v>99</v>
      </c>
      <c r="AG429" s="60">
        <v>0.2</v>
      </c>
      <c r="AH429" s="60" t="s">
        <v>14</v>
      </c>
      <c r="AI429" s="29">
        <f>IF($AD429="",(IFERROR(VLOOKUP($AH429,$A$2:$H$595,4,0),"")),(IFERROR(IFERROR(VLOOKUP($AH429,$A$2:$H$595,4,0),"")*$AD429,"")))</f>
        <v>120</v>
      </c>
      <c r="AJ429" s="30">
        <f>IF($AD429="",(IFERROR(VLOOKUP($AH429,$A$2:$H$595,5,0),"")),(IFERROR(IFERROR(VLOOKUP($AH429,$A$2:$H$595,5,0),"")*$AD429,"")))</f>
        <v>4.8000000000000007</v>
      </c>
      <c r="AK429" s="152">
        <f>IF($AD429="",(IFERROR(VLOOKUP($AH429,$A$2:$H$595,6,0),"")),(IFERROR(IFERROR(VLOOKUP($AH429,$A$2:$H$595,6,0),"")*$AD429,"")))</f>
        <v>2.4000000000000004</v>
      </c>
      <c r="AL429" s="31">
        <f>IF($AD429="",(IFERROR(VLOOKUP($AH429,$A$2:$H$595,7,0),"")),(IFERROR(IFERROR(VLOOKUP($AH429,$A$2:$H$595,7,0),"")*$AD429,"")))</f>
        <v>9.6000000000000014</v>
      </c>
    </row>
    <row r="430" spans="2:39" x14ac:dyDescent="0.3">
      <c r="J430" s="49">
        <v>0.05</v>
      </c>
      <c r="K430" s="109">
        <f t="shared" si="362"/>
        <v>5</v>
      </c>
      <c r="L430" s="49" t="s">
        <v>99</v>
      </c>
      <c r="M430" s="60"/>
      <c r="N430" s="60" t="s">
        <v>15</v>
      </c>
      <c r="O430" s="245">
        <f>IF($J430="",(IFERROR(VLOOKUP($N430,$A$2:$H$595,4,0),"")),(IFERROR(IFERROR(VLOOKUP($N430,$A$2:$H$595,4,0),"")*$J430,"")))</f>
        <v>35.85</v>
      </c>
      <c r="P430" s="237">
        <f>IF($J430="",(IFERROR(VLOOKUP($N430,$A$2:$H$595,5,0),"")),(IFERROR(IFERROR(VLOOKUP($N430,$A$2:$H$595,5,0),"")*$J430,"")))</f>
        <v>0.05</v>
      </c>
      <c r="Q430" s="252">
        <f>IF($J430="",(IFERROR(VLOOKUP($N430,$A$2:$H$595,6,0),"")),(IFERROR(IFERROR(VLOOKUP($N430,$A$2:$H$595,6,0),"")*$J430,"")))</f>
        <v>0</v>
      </c>
      <c r="R430" s="260">
        <f>IF($J430="",(IFERROR(VLOOKUP($N430,$A$2:$H$595,7,0),"")),(IFERROR(IFERROR(VLOOKUP($N430,$A$2:$H$595,7,0),"")*$J430,"")))</f>
        <v>4.05</v>
      </c>
      <c r="S430">
        <f>IFERROR(VLOOKUP($X430,$A$2:$H$595,4,0),"")</f>
        <v>156</v>
      </c>
      <c r="T430" s="49">
        <f t="shared" si="377"/>
        <v>0.25</v>
      </c>
      <c r="U430" s="109">
        <f t="shared" si="363"/>
        <v>25</v>
      </c>
      <c r="V430" s="49" t="s">
        <v>99</v>
      </c>
      <c r="W430" s="60">
        <v>0.25</v>
      </c>
      <c r="X430" s="60" t="s">
        <v>16</v>
      </c>
      <c r="Y430" s="29">
        <f>IF($T430="",(IFERROR(VLOOKUP($X430,$A$2:$H$595,4,0),"")),(IFERROR(IFERROR(VLOOKUP($X430,$A$2:$H$595,4,0),"")*$T430,"")))</f>
        <v>39</v>
      </c>
      <c r="Z430" s="30">
        <f>IF($T430="",(IFERROR(VLOOKUP($X430,$A$2:$H$595,5,0),"")),(IFERROR(IFERROR(VLOOKUP($X430,$A$2:$H$595,5,0),"")*$T430,"")))</f>
        <v>2.1</v>
      </c>
      <c r="AA430" s="152">
        <f>IF($T430="",(IFERROR(VLOOKUP($X430,$A$2:$H$595,6,0),"")),(IFERROR(IFERROR(VLOOKUP($X430,$A$2:$H$595,6,0),"")*$T430,"")))</f>
        <v>1.7</v>
      </c>
      <c r="AB430" s="31">
        <f>IF($T430="",(IFERROR(VLOOKUP($X430,$A$2:$H$595,7,0),"")),(IFERROR(IFERROR(VLOOKUP($X430,$A$2:$H$595,7,0),"")*$T430,"")))</f>
        <v>2.65</v>
      </c>
      <c r="AC430">
        <f>IFERROR(VLOOKUP($AH430,$A$2:$H$595,4,0),"")</f>
        <v>120</v>
      </c>
      <c r="AD430" s="49">
        <f t="shared" si="378"/>
        <v>1</v>
      </c>
      <c r="AE430" s="109">
        <v>1</v>
      </c>
      <c r="AF430" s="49" t="s">
        <v>105</v>
      </c>
      <c r="AG430" s="60">
        <v>1</v>
      </c>
      <c r="AH430" s="60" t="s">
        <v>134</v>
      </c>
      <c r="AI430" s="29">
        <f>IF($AD430="",(IFERROR(VLOOKUP($AH430,$A$2:$H$595,4,0),"")),(IFERROR(IFERROR(VLOOKUP($AH430,$A$2:$H$595,4,0),"")*$AD430,"")))</f>
        <v>120</v>
      </c>
      <c r="AJ430" s="30">
        <f>IF($AD430="",(IFERROR(VLOOKUP($AH430,$A$2:$H$595,5,0),"")),(IFERROR(IFERROR(VLOOKUP($AH430,$A$2:$H$595,5,0),"")*$AD430,"")))</f>
        <v>24</v>
      </c>
      <c r="AK430" s="152">
        <f>IF($AD430="",(IFERROR(VLOOKUP($AH430,$A$2:$H$595,6,0),"")),(IFERROR(IFERROR(VLOOKUP($AH430,$A$2:$H$595,6,0),"")*$AD430,"")))</f>
        <v>3</v>
      </c>
      <c r="AL430" s="31">
        <f>IF($AD430="",(IFERROR(VLOOKUP($AH430,$A$2:$H$595,7,0),"")),(IFERROR(IFERROR(VLOOKUP($AH430,$A$2:$H$595,7,0),"")*$AD430,"")))</f>
        <v>1</v>
      </c>
    </row>
    <row r="431" spans="2:39" x14ac:dyDescent="0.3">
      <c r="J431" s="49"/>
      <c r="K431" s="109"/>
      <c r="L431" s="49"/>
      <c r="M431" s="60"/>
      <c r="N431" s="60"/>
      <c r="O431" s="245" t="str">
        <f>IF($J431="",(IFERROR(VLOOKUP($N431,$A$2:$H$595,4,0),"")),(IFERROR(IFERROR(VLOOKUP($N431,$A$2:$H$595,4,0),"")*$J431,"")))</f>
        <v/>
      </c>
      <c r="P431" s="237" t="str">
        <f>IF($J431="",(IFERROR(VLOOKUP($N431,$A$2:$H$595,5,0),"")),(IFERROR(IFERROR(VLOOKUP($N431,$A$2:$H$595,5,0),"")*$J431,"")))</f>
        <v/>
      </c>
      <c r="Q431" s="252" t="str">
        <f>IF($J431="",(IFERROR(VLOOKUP($N431,$A$2:$H$595,6,0),"")),(IFERROR(IFERROR(VLOOKUP($N431,$A$2:$H$595,6,0),"")*$J431,"")))</f>
        <v/>
      </c>
      <c r="R431" s="260" t="str">
        <f>IF($J431="",(IFERROR(VLOOKUP($N431,$A$2:$H$595,7,0),"")),(IFERROR(IFERROR(VLOOKUP($N431,$A$2:$H$595,7,0),"")*$J431,"")))</f>
        <v/>
      </c>
      <c r="T431" s="49" t="str">
        <f t="shared" si="377"/>
        <v/>
      </c>
      <c r="U431" s="109"/>
      <c r="V431" s="49"/>
      <c r="W431" s="60"/>
      <c r="X431" s="60"/>
      <c r="Y431" s="29"/>
      <c r="Z431" s="30"/>
      <c r="AA431" s="152"/>
      <c r="AB431" s="31"/>
      <c r="AD431" s="49" t="str">
        <f t="shared" si="378"/>
        <v/>
      </c>
      <c r="AE431" s="109"/>
      <c r="AF431" s="49"/>
      <c r="AG431" s="60"/>
      <c r="AH431" s="60"/>
      <c r="AI431" s="29"/>
      <c r="AJ431" s="30"/>
      <c r="AK431" s="152"/>
      <c r="AL431" s="31"/>
    </row>
    <row r="432" spans="2:39" x14ac:dyDescent="0.3">
      <c r="J432" s="49"/>
      <c r="K432" s="109"/>
      <c r="L432" s="49"/>
      <c r="M432" s="60" t="s">
        <v>107</v>
      </c>
      <c r="N432" s="60"/>
      <c r="O432" s="206">
        <f>SUM(O427:O431)</f>
        <v>586.85</v>
      </c>
      <c r="P432" s="215">
        <f t="shared" ref="P432" si="379">SUM(P427:P431)</f>
        <v>46.55</v>
      </c>
      <c r="Q432" s="225">
        <f t="shared" ref="Q432" si="380">SUM(Q427:Q431)</f>
        <v>28.099999999999998</v>
      </c>
      <c r="R432" s="231">
        <f t="shared" ref="R432" si="381">SUM(R427:R431)</f>
        <v>27.55</v>
      </c>
      <c r="S432" s="3">
        <v>858.1</v>
      </c>
      <c r="T432" s="49"/>
      <c r="U432" s="109"/>
      <c r="V432" s="49"/>
      <c r="W432" s="60" t="s">
        <v>107</v>
      </c>
      <c r="X432" s="60"/>
      <c r="Y432" s="32">
        <f>SUM(Y427:Y431)</f>
        <v>589.62</v>
      </c>
      <c r="Z432" s="45">
        <f t="shared" ref="Z432" si="382">SUM(Z427:Z431)</f>
        <v>45.08821782178218</v>
      </c>
      <c r="AA432" s="148">
        <f t="shared" ref="AA432" si="383">SUM(AA427:AA431)</f>
        <v>26.35465346534653</v>
      </c>
      <c r="AB432" s="46">
        <f t="shared" ref="AB432" si="384">SUM(AB427:AB431)</f>
        <v>31.199009900990095</v>
      </c>
      <c r="AC432" s="3">
        <v>119</v>
      </c>
      <c r="AD432" s="49"/>
      <c r="AE432" s="109"/>
      <c r="AF432" s="49"/>
      <c r="AG432" s="60" t="s">
        <v>107</v>
      </c>
      <c r="AH432" s="60"/>
      <c r="AI432" s="32">
        <f>SUM(AI427:AI431)</f>
        <v>580</v>
      </c>
      <c r="AJ432" s="45">
        <f t="shared" ref="AJ432" si="385">SUM(AJ427:AJ431)</f>
        <v>61.8</v>
      </c>
      <c r="AK432" s="148">
        <f t="shared" ref="AK432" si="386">SUM(AK427:AK431)</f>
        <v>37.4</v>
      </c>
      <c r="AL432" s="46">
        <f t="shared" ref="AL432" si="387">SUM(AL427:AL431)</f>
        <v>18.5</v>
      </c>
      <c r="AM432" s="3"/>
    </row>
    <row r="433" spans="10:39" ht="15" thickBot="1" x14ac:dyDescent="0.35">
      <c r="J433" s="50"/>
      <c r="K433" s="110"/>
      <c r="L433" s="50"/>
      <c r="M433" s="61"/>
      <c r="N433" s="61"/>
      <c r="O433" s="266" t="str">
        <f>IF($J433="",(IFERROR(VLOOKUP($N433,$A$2:$H$595,4,0),"")),(IFERROR(IFERROR(VLOOKUP($N433,$A$2:$H$595,4,0),"")*$J433,"")))</f>
        <v/>
      </c>
      <c r="P433" s="238" t="str">
        <f>IF($J433="",(IFERROR(VLOOKUP($N433,$A$2:$H$595,5,0),"")),(IFERROR(IFERROR(VLOOKUP($N433,$A$2:$H$595,5,0),"")*$J433,"")))</f>
        <v/>
      </c>
      <c r="Q433" s="253" t="str">
        <f>IF($J433="",(IFERROR(VLOOKUP($N433,$A$2:$H$595,6,0),"")),(IFERROR(IFERROR(VLOOKUP($N433,$A$2:$H$595,6,0),"")*$J433,"")))</f>
        <v/>
      </c>
      <c r="R433" s="261" t="str">
        <f>IF($J433="",(IFERROR(VLOOKUP($N433,$A$2:$H$595,7,0),"")),(IFERROR(IFERROR(VLOOKUP($N433,$A$2:$H$595,7,0),"")*$J433,"")))</f>
        <v/>
      </c>
      <c r="S433" t="str">
        <f>IFERROR(VLOOKUP($X433,$A$2:$H$595,4,0),"")</f>
        <v/>
      </c>
      <c r="T433" s="50" t="str">
        <f t="shared" ref="T433:T439" si="388">IFERROR(IF(W433="",O433/S433,W433),"")</f>
        <v/>
      </c>
      <c r="U433" s="110"/>
      <c r="V433" s="50"/>
      <c r="W433" s="61"/>
      <c r="X433" s="61"/>
      <c r="Y433" s="33" t="str">
        <f>IF($T433="",(IFERROR(VLOOKUP($X433,$A$2:$H$595,4,0),"")),(IFERROR(IFERROR(VLOOKUP($X433,$A$2:$H$595,4,0),"")*$T433,"")))</f>
        <v/>
      </c>
      <c r="Z433" s="34" t="str">
        <f>IF($T433="",(IFERROR(VLOOKUP($X433,$A$2:$H$595,5,0),"")),(IFERROR(IFERROR(VLOOKUP($X433,$A$2:$H$595,5,0),"")*$T433,"")))</f>
        <v/>
      </c>
      <c r="AA433" s="149" t="str">
        <f>IF($T433="",(IFERROR(VLOOKUP($X433,$A$2:$H$595,6,0),"")),(IFERROR(IFERROR(VLOOKUP($X433,$A$2:$H$595,6,0),"")*$T433,"")))</f>
        <v/>
      </c>
      <c r="AB433" s="35" t="str">
        <f>IF($T433="",(IFERROR(VLOOKUP($X433,$A$2:$H$595,7,0),"")),(IFERROR(IFERROR(VLOOKUP($X433,$A$2:$H$595,7,0),"")*$T433,"")))</f>
        <v/>
      </c>
      <c r="AC433" t="str">
        <f>IFERROR(VLOOKUP($AH433,$A$2:$H$595,4,0),"")</f>
        <v/>
      </c>
      <c r="AD433" s="50" t="str">
        <f t="shared" ref="AD433:AD439" si="389">IFERROR(IF(AG433="",Y433/AC433,AG433),"")</f>
        <v/>
      </c>
      <c r="AE433" s="110"/>
      <c r="AF433" s="50"/>
      <c r="AG433" s="61"/>
      <c r="AH433" s="61"/>
      <c r="AI433" s="33" t="str">
        <f>IF($AD433="",(IFERROR(VLOOKUP($AH433,$A$2:$H$595,4,0),"")),(IFERROR(IFERROR(VLOOKUP($AH433,$A$2:$H$595,4,0),"")*$AD433,"")))</f>
        <v/>
      </c>
      <c r="AJ433" s="34" t="str">
        <f>IF($AD433="",(IFERROR(VLOOKUP($AH433,$A$2:$H$595,5,0),"")),(IFERROR(IFERROR(VLOOKUP($AH433,$A$2:$H$595,5,0),"")*$AD433,"")))</f>
        <v/>
      </c>
      <c r="AK433" s="149" t="str">
        <f>IF($AD433="",(IFERROR(VLOOKUP($AH433,$A$2:$H$595,6,0),"")),(IFERROR(IFERROR(VLOOKUP($AH433,$A$2:$H$595,6,0),"")*$AD433,"")))</f>
        <v/>
      </c>
      <c r="AL433" s="35" t="str">
        <f>IF($AD433="",(IFERROR(VLOOKUP($AH433,$A$2:$H$595,7,0),"")),(IFERROR(IFERROR(VLOOKUP($AH433,$A$2:$H$595,7,0),"")*$AD433,"")))</f>
        <v/>
      </c>
    </row>
    <row r="434" spans="10:39" ht="15.6" thickTop="1" thickBot="1" x14ac:dyDescent="0.35">
      <c r="J434" s="58"/>
      <c r="K434" s="122"/>
      <c r="L434" s="58"/>
      <c r="M434" s="64"/>
      <c r="N434" s="64"/>
      <c r="O434" s="267"/>
      <c r="P434" s="241"/>
      <c r="Q434" s="256"/>
      <c r="R434" s="263"/>
      <c r="T434" s="58"/>
      <c r="U434" s="122"/>
      <c r="V434" s="58"/>
      <c r="W434" s="64"/>
      <c r="X434" s="64"/>
      <c r="Y434" s="39"/>
      <c r="Z434" s="40"/>
      <c r="AA434" s="202"/>
      <c r="AB434" s="41"/>
      <c r="AD434" s="58"/>
      <c r="AE434" s="122"/>
      <c r="AF434" s="58"/>
      <c r="AG434" s="64"/>
      <c r="AH434" s="64"/>
      <c r="AI434" s="39"/>
      <c r="AJ434" s="40"/>
      <c r="AK434" s="202"/>
      <c r="AL434" s="41"/>
    </row>
    <row r="435" spans="10:39" ht="15" thickTop="1" x14ac:dyDescent="0.3">
      <c r="J435" s="52">
        <v>2.5</v>
      </c>
      <c r="K435" s="112">
        <f t="shared" si="362"/>
        <v>250</v>
      </c>
      <c r="L435" s="52" t="s">
        <v>99</v>
      </c>
      <c r="M435" s="67"/>
      <c r="N435" s="67" t="s">
        <v>18</v>
      </c>
      <c r="O435" s="244">
        <f>IF($J435="",(IFERROR(VLOOKUP($N435,$A$2:$H$595,4,0),"")),(IFERROR(IFERROR(VLOOKUP($N435,$A$2:$H$595,4,0),"")*$J435,"")))</f>
        <v>162.5</v>
      </c>
      <c r="P435" s="236">
        <f>IF($J435="",(IFERROR(VLOOKUP($N435,$A$2:$H$595,5,0),"")),(IFERROR(IFERROR(VLOOKUP($N435,$A$2:$H$595,5,0),"")*$J435,"")))</f>
        <v>30</v>
      </c>
      <c r="Q435" s="251">
        <f>IF($J435="",(IFERROR(VLOOKUP($N435,$A$2:$H$595,6,0),"")),(IFERROR(IFERROR(VLOOKUP($N435,$A$2:$H$595,6,0),"")*$J435,"")))</f>
        <v>10</v>
      </c>
      <c r="R435" s="259">
        <f>IF($J435="",(IFERROR(VLOOKUP($N435,$A$2:$H$595,7,0),"")),(IFERROR(IFERROR(VLOOKUP($N435,$A$2:$H$595,7,0),"")*$J435,"")))</f>
        <v>2.5</v>
      </c>
      <c r="S435">
        <f>IFERROR(VLOOKUP($X435,$A$2:$H$595,4,0),"")</f>
        <v>111</v>
      </c>
      <c r="T435" s="52">
        <f t="shared" si="388"/>
        <v>1.5</v>
      </c>
      <c r="U435" s="112">
        <f t="shared" si="363"/>
        <v>150</v>
      </c>
      <c r="V435" s="52" t="s">
        <v>99</v>
      </c>
      <c r="W435" s="67">
        <v>1.5</v>
      </c>
      <c r="X435" s="67" t="s">
        <v>44</v>
      </c>
      <c r="Y435" s="26">
        <f>IF($T435="",(IFERROR(VLOOKUP($X435,$A$2:$H$595,4,0),"")),(IFERROR(IFERROR(VLOOKUP($X435,$A$2:$H$595,4,0),"")*$T435,"")))</f>
        <v>166.5</v>
      </c>
      <c r="Z435" s="27">
        <f>IF($T435="",(IFERROR(VLOOKUP($X435,$A$2:$H$595,5,0),"")),(IFERROR(IFERROR(VLOOKUP($X435,$A$2:$H$595,5,0),"")*$T435,"")))</f>
        <v>36.900000000000006</v>
      </c>
      <c r="AA435" s="151">
        <f>IF($T435="",(IFERROR(VLOOKUP($X435,$A$2:$H$595,6,0),"")),(IFERROR(IFERROR(VLOOKUP($X435,$A$2:$H$595,6,0),"")*$T435,"")))</f>
        <v>3</v>
      </c>
      <c r="AB435" s="28">
        <f>IF($T435="",(IFERROR(VLOOKUP($X435,$A$2:$H$595,7,0),"")),(IFERROR(IFERROR(VLOOKUP($X435,$A$2:$H$595,7,0),"")*$T435,"")))</f>
        <v>0.75</v>
      </c>
      <c r="AC435">
        <f>IFERROR(VLOOKUP($AH435,$A$2:$H$595,4,0),"")</f>
        <v>100</v>
      </c>
      <c r="AD435" s="52">
        <f t="shared" si="389"/>
        <v>1.7</v>
      </c>
      <c r="AE435" s="112">
        <f t="shared" si="364"/>
        <v>170</v>
      </c>
      <c r="AF435" s="52" t="s">
        <v>99</v>
      </c>
      <c r="AG435" s="67">
        <v>1.7</v>
      </c>
      <c r="AH435" s="67" t="s">
        <v>43</v>
      </c>
      <c r="AI435" s="26">
        <f>IF($AD435="",(IFERROR(VLOOKUP($AH435,$A$2:$H$595,4,0),"")),(IFERROR(IFERROR(VLOOKUP($AH435,$A$2:$H$595,4,0),"")*$AD435,"")))</f>
        <v>170</v>
      </c>
      <c r="AJ435" s="27">
        <f>IF($AD435="",(IFERROR(VLOOKUP($AH435,$A$2:$H$595,5,0),"")),(IFERROR(IFERROR(VLOOKUP($AH435,$A$2:$H$595,5,0),"")*$AD435,"")))</f>
        <v>32.299999999999997</v>
      </c>
      <c r="AK435" s="151">
        <f>IF($AD435="",(IFERROR(VLOOKUP($AH435,$A$2:$H$595,6,0),"")),(IFERROR(IFERROR(VLOOKUP($AH435,$A$2:$H$595,6,0),"")*$AD435,"")))</f>
        <v>1.7</v>
      </c>
      <c r="AL435" s="28">
        <f>IF($AD435="",(IFERROR(VLOOKUP($AH435,$A$2:$H$595,7,0),"")),(IFERROR(IFERROR(VLOOKUP($AH435,$A$2:$H$595,7,0),"")*$AD435,"")))</f>
        <v>3.4</v>
      </c>
    </row>
    <row r="436" spans="10:39" x14ac:dyDescent="0.3">
      <c r="J436" s="53">
        <v>1.3</v>
      </c>
      <c r="K436" s="113">
        <f t="shared" si="362"/>
        <v>130</v>
      </c>
      <c r="L436" s="53" t="s">
        <v>99</v>
      </c>
      <c r="M436" s="62"/>
      <c r="N436" s="62" t="s">
        <v>29</v>
      </c>
      <c r="O436" s="245">
        <f>IF($J436="",(IFERROR(VLOOKUP($N436,$A$2:$H$595,4,0),"")),(IFERROR(IFERROR(VLOOKUP($N436,$A$2:$H$595,4,0),"")*$J436,"")))</f>
        <v>130</v>
      </c>
      <c r="P436" s="237">
        <f>IF($J436="",(IFERROR(VLOOKUP($N436,$A$2:$H$595,5,0),"")),(IFERROR(IFERROR(VLOOKUP($N436,$A$2:$H$595,5,0),"")*$J436,"")))</f>
        <v>0</v>
      </c>
      <c r="Q436" s="252">
        <f>IF($J436="",(IFERROR(VLOOKUP($N436,$A$2:$H$595,6,0),"")),(IFERROR(IFERROR(VLOOKUP($N436,$A$2:$H$595,6,0),"")*$J436,"")))</f>
        <v>29.900000000000002</v>
      </c>
      <c r="R436" s="260">
        <f>IF($J436="",(IFERROR(VLOOKUP($N436,$A$2:$H$595,7,0),"")),(IFERROR(IFERROR(VLOOKUP($N436,$A$2:$H$595,7,0),"")*$J436,"")))</f>
        <v>1.3</v>
      </c>
      <c r="S436">
        <f>IFERROR(VLOOKUP($X436,$A$2:$H$595,4,0),"")</f>
        <v>39</v>
      </c>
      <c r="T436" s="53">
        <f t="shared" si="388"/>
        <v>3</v>
      </c>
      <c r="U436" s="106">
        <v>3</v>
      </c>
      <c r="V436" s="53" t="s">
        <v>100</v>
      </c>
      <c r="W436" s="62">
        <v>3</v>
      </c>
      <c r="X436" s="62" t="s">
        <v>8</v>
      </c>
      <c r="Y436" s="29">
        <f>IF($T436="",(IFERROR(VLOOKUP($X436,$A$2:$H$595,4,0),"")),(IFERROR(IFERROR(VLOOKUP($X436,$A$2:$H$595,4,0),"")*$T436,"")))</f>
        <v>117</v>
      </c>
      <c r="Z436" s="30">
        <f>IF($T436="",(IFERROR(VLOOKUP($X436,$A$2:$H$595,5,0),"")),(IFERROR(IFERROR(VLOOKUP($X436,$A$2:$H$595,5,0),"")*$T436,"")))</f>
        <v>2.4000000000000004</v>
      </c>
      <c r="AA436" s="152">
        <f>IF($T436="",(IFERROR(VLOOKUP($X436,$A$2:$H$595,6,0),"")),(IFERROR(IFERROR(VLOOKUP($X436,$A$2:$H$595,6,0),"")*$T436,"")))</f>
        <v>24</v>
      </c>
      <c r="AB436" s="31">
        <f>IF($T436="",(IFERROR(VLOOKUP($X436,$A$2:$H$595,7,0),"")),(IFERROR(IFERROR(VLOOKUP($X436,$A$2:$H$595,7,0),"")*$T436,"")))</f>
        <v>0.89999999999999991</v>
      </c>
      <c r="AC436">
        <f>IFERROR(VLOOKUP($AH436,$A$2:$H$595,4,0),"")</f>
        <v>354</v>
      </c>
      <c r="AD436" s="53">
        <f t="shared" si="389"/>
        <v>0.3</v>
      </c>
      <c r="AE436" s="106">
        <v>3</v>
      </c>
      <c r="AF436" s="53" t="s">
        <v>100</v>
      </c>
      <c r="AG436" s="62">
        <v>0.3</v>
      </c>
      <c r="AH436" s="62" t="s">
        <v>17</v>
      </c>
      <c r="AI436" s="29">
        <f>IF($AD436="",(IFERROR(VLOOKUP($AH436,$A$2:$H$595,4,0),"")),(IFERROR(IFERROR(VLOOKUP($AH436,$A$2:$H$595,4,0),"")*$AD436,"")))</f>
        <v>106.2</v>
      </c>
      <c r="AJ436" s="30">
        <f>IF($AD436="",(IFERROR(VLOOKUP($AH436,$A$2:$H$595,5,0),"")),(IFERROR(IFERROR(VLOOKUP($AH436,$A$2:$H$595,5,0),"")*$AD436,"")))</f>
        <v>3</v>
      </c>
      <c r="AK436" s="152">
        <f>IF($AD436="",(IFERROR(VLOOKUP($AH436,$A$2:$H$595,6,0),"")),(IFERROR(IFERROR(VLOOKUP($AH436,$A$2:$H$595,6,0),"")*$AD436,"")))</f>
        <v>18.899999999999999</v>
      </c>
      <c r="AL436" s="31">
        <f>IF($AD436="",(IFERROR(VLOOKUP($AH436,$A$2:$H$595,7,0),"")),(IFERROR(IFERROR(VLOOKUP($AH436,$A$2:$H$595,7,0),"")*$AD436,"")))</f>
        <v>1.5</v>
      </c>
    </row>
    <row r="437" spans="10:39" x14ac:dyDescent="0.3">
      <c r="J437" s="53">
        <v>1</v>
      </c>
      <c r="K437" s="106">
        <v>1</v>
      </c>
      <c r="L437" s="53" t="s">
        <v>105</v>
      </c>
      <c r="M437" s="62"/>
      <c r="N437" s="62" t="s">
        <v>134</v>
      </c>
      <c r="O437" s="245">
        <f>IF($J437="",(IFERROR(VLOOKUP($N437,$A$2:$H$595,4,0),"")),(IFERROR(IFERROR(VLOOKUP($N437,$A$2:$H$595,4,0),"")*$J437,"")))</f>
        <v>120</v>
      </c>
      <c r="P437" s="237">
        <f>IF($J437="",(IFERROR(VLOOKUP($N437,$A$2:$H$595,5,0),"")),(IFERROR(IFERROR(VLOOKUP($N437,$A$2:$H$595,5,0),"")*$J437,"")))</f>
        <v>24</v>
      </c>
      <c r="Q437" s="252">
        <f>IF($J437="",(IFERROR(VLOOKUP($N437,$A$2:$H$595,6,0),"")),(IFERROR(IFERROR(VLOOKUP($N437,$A$2:$H$595,6,0),"")*$J437,"")))</f>
        <v>3</v>
      </c>
      <c r="R437" s="260">
        <f>IF($J437="",(IFERROR(VLOOKUP($N437,$A$2:$H$595,7,0),"")),(IFERROR(IFERROR(VLOOKUP($N437,$A$2:$H$595,7,0),"")*$J437,"")))</f>
        <v>1</v>
      </c>
      <c r="S437">
        <f>IFERROR(VLOOKUP($X437,$A$2:$H$595,4,0),"")</f>
        <v>80</v>
      </c>
      <c r="T437" s="53">
        <f t="shared" si="388"/>
        <v>1.5</v>
      </c>
      <c r="U437" s="113">
        <f t="shared" si="363"/>
        <v>150</v>
      </c>
      <c r="V437" s="53" t="s">
        <v>99</v>
      </c>
      <c r="W437" s="62"/>
      <c r="X437" s="62" t="s">
        <v>73</v>
      </c>
      <c r="Y437" s="29">
        <f>IF($T437="",(IFERROR(VLOOKUP($X437,$A$2:$H$595,4,0),"")),(IFERROR(IFERROR(VLOOKUP($X437,$A$2:$H$595,4,0),"")*$T437,"")))</f>
        <v>120</v>
      </c>
      <c r="Z437" s="30">
        <f>IF($T437="",(IFERROR(VLOOKUP($X437,$A$2:$H$595,5,0),"")),(IFERROR(IFERROR(VLOOKUP($X437,$A$2:$H$595,5,0),"")*$T437,"")))</f>
        <v>16.5</v>
      </c>
      <c r="AA437" s="152">
        <f>IF($T437="",(IFERROR(VLOOKUP($X437,$A$2:$H$595,6,0),"")),(IFERROR(IFERROR(VLOOKUP($X437,$A$2:$H$595,6,0),"")*$T437,"")))</f>
        <v>4.5</v>
      </c>
      <c r="AB437" s="31">
        <f>IF($T437="",(IFERROR(VLOOKUP($X437,$A$2:$H$595,7,0),"")),(IFERROR(IFERROR(VLOOKUP($X437,$A$2:$H$595,7,0),"")*$T437,"")))</f>
        <v>3.4499999999999997</v>
      </c>
      <c r="AC437">
        <f>IFERROR(VLOOKUP($AH437,$A$2:$H$595,4,0),"")</f>
        <v>172.25</v>
      </c>
      <c r="AD437" s="53">
        <f t="shared" si="389"/>
        <v>0.6</v>
      </c>
      <c r="AE437" s="113">
        <f t="shared" si="364"/>
        <v>60</v>
      </c>
      <c r="AF437" s="53" t="s">
        <v>99</v>
      </c>
      <c r="AG437" s="62">
        <v>0.6</v>
      </c>
      <c r="AH437" s="62" t="s">
        <v>24</v>
      </c>
      <c r="AI437" s="29">
        <f>IF($AD437="",(IFERROR(VLOOKUP($AH437,$A$2:$H$595,4,0),"")),(IFERROR(IFERROR(VLOOKUP($AH437,$A$2:$H$595,4,0),"")*$AD437,"")))</f>
        <v>103.35</v>
      </c>
      <c r="AJ437" s="30">
        <f>IF($AD437="",(IFERROR(VLOOKUP($AH437,$A$2:$H$595,5,0),"")),(IFERROR(IFERROR(VLOOKUP($AH437,$A$2:$H$595,5,0),"")*$AD437,"")))</f>
        <v>12</v>
      </c>
      <c r="AK437" s="152">
        <f>IF($AD437="",(IFERROR(VLOOKUP($AH437,$A$2:$H$595,6,0),"")),(IFERROR(IFERROR(VLOOKUP($AH437,$A$2:$H$595,6,0),"")*$AD437,"")))</f>
        <v>1.2</v>
      </c>
      <c r="AL437" s="31">
        <f>IF($AD437="",(IFERROR(VLOOKUP($AH437,$A$2:$H$595,7,0),"")),(IFERROR(IFERROR(VLOOKUP($AH437,$A$2:$H$595,7,0),"")*$AD437,"")))</f>
        <v>4.8</v>
      </c>
    </row>
    <row r="438" spans="10:39" x14ac:dyDescent="0.3">
      <c r="J438" s="53"/>
      <c r="K438" s="113"/>
      <c r="L438" s="53"/>
      <c r="M438" s="62"/>
      <c r="N438" s="62"/>
      <c r="O438" s="245"/>
      <c r="P438" s="237"/>
      <c r="Q438" s="252"/>
      <c r="R438" s="260"/>
      <c r="T438" s="53" t="str">
        <f t="shared" si="388"/>
        <v/>
      </c>
      <c r="U438" s="113"/>
      <c r="V438" s="53"/>
      <c r="W438" s="62"/>
      <c r="X438" s="62"/>
      <c r="Y438" s="29"/>
      <c r="Z438" s="30"/>
      <c r="AA438" s="152"/>
      <c r="AB438" s="31"/>
      <c r="AC438">
        <f>IFERROR(VLOOKUP($AH438,$A$2:$H$595,4,0),"")</f>
        <v>230</v>
      </c>
      <c r="AD438" s="53">
        <f t="shared" si="389"/>
        <v>0.1</v>
      </c>
      <c r="AE438" s="113">
        <f t="shared" si="364"/>
        <v>10</v>
      </c>
      <c r="AF438" s="53" t="s">
        <v>99</v>
      </c>
      <c r="AG438" s="62">
        <v>0.1</v>
      </c>
      <c r="AH438" s="62" t="s">
        <v>19</v>
      </c>
      <c r="AI438" s="29">
        <f>IF($AD438="",(IFERROR(VLOOKUP($AH438,$A$2:$H$595,4,0),"")),(IFERROR(IFERROR(VLOOKUP($AH438,$A$2:$H$595,4,0),"")*$AD438,"")))</f>
        <v>23</v>
      </c>
      <c r="AJ438" s="30">
        <f>IF($AD438="",(IFERROR(VLOOKUP($AH438,$A$2:$H$595,5,0),"")),(IFERROR(IFERROR(VLOOKUP($AH438,$A$2:$H$595,5,0),"")*$AD438,"")))</f>
        <v>0.70000000000000007</v>
      </c>
      <c r="AK438" s="152">
        <f>IF($AD438="",(IFERROR(VLOOKUP($AH438,$A$2:$H$595,6,0),"")),(IFERROR(IFERROR(VLOOKUP($AH438,$A$2:$H$595,6,0),"")*$AD438,"")))</f>
        <v>0.5</v>
      </c>
      <c r="AL438" s="31">
        <f>IF($AD438="",(IFERROR(VLOOKUP($AH438,$A$2:$H$595,7,0),"")),(IFERROR(IFERROR(VLOOKUP($AH438,$A$2:$H$595,7,0),"")*$AD438,"")))</f>
        <v>2</v>
      </c>
    </row>
    <row r="439" spans="10:39" x14ac:dyDescent="0.3">
      <c r="J439" s="53"/>
      <c r="K439" s="113"/>
      <c r="L439" s="53"/>
      <c r="M439" s="62"/>
      <c r="N439" s="62"/>
      <c r="O439" s="245"/>
      <c r="P439" s="237"/>
      <c r="Q439" s="252"/>
      <c r="R439" s="260"/>
      <c r="T439" s="53" t="str">
        <f t="shared" si="388"/>
        <v/>
      </c>
      <c r="U439" s="113"/>
      <c r="V439" s="53"/>
      <c r="W439" s="62"/>
      <c r="X439" s="62"/>
      <c r="Y439" s="29"/>
      <c r="Z439" s="30"/>
      <c r="AA439" s="152"/>
      <c r="AB439" s="31"/>
      <c r="AD439" s="53" t="str">
        <f t="shared" si="389"/>
        <v/>
      </c>
      <c r="AE439" s="113"/>
      <c r="AF439" s="53"/>
      <c r="AG439" s="62"/>
      <c r="AH439" s="62"/>
      <c r="AI439" s="29"/>
      <c r="AJ439" s="30"/>
      <c r="AK439" s="152"/>
      <c r="AL439" s="31"/>
      <c r="AM439" s="3"/>
    </row>
    <row r="440" spans="10:39" x14ac:dyDescent="0.3">
      <c r="J440" s="53"/>
      <c r="K440" s="113"/>
      <c r="L440" s="53"/>
      <c r="M440" s="62" t="s">
        <v>107</v>
      </c>
      <c r="N440" s="62"/>
      <c r="O440" s="206">
        <f>SUM(O435:O439)</f>
        <v>412.5</v>
      </c>
      <c r="P440" s="215">
        <f t="shared" ref="P440" si="390">SUM(P435:P439)</f>
        <v>54</v>
      </c>
      <c r="Q440" s="225">
        <f t="shared" ref="Q440" si="391">SUM(Q435:Q439)</f>
        <v>42.900000000000006</v>
      </c>
      <c r="R440" s="231">
        <f t="shared" ref="R440" si="392">SUM(R435:R439)</f>
        <v>4.8</v>
      </c>
      <c r="S440" s="3">
        <v>150</v>
      </c>
      <c r="T440" s="53"/>
      <c r="U440" s="113"/>
      <c r="V440" s="53"/>
      <c r="W440" s="62" t="s">
        <v>107</v>
      </c>
      <c r="X440" s="62"/>
      <c r="Y440" s="32">
        <f>SUM(Y435:Y439)</f>
        <v>403.5</v>
      </c>
      <c r="Z440" s="45">
        <f t="shared" ref="Z440" si="393">SUM(Z435:Z439)</f>
        <v>55.800000000000004</v>
      </c>
      <c r="AA440" s="148">
        <f t="shared" ref="AA440" si="394">SUM(AA435:AA439)</f>
        <v>31.5</v>
      </c>
      <c r="AB440" s="46">
        <f t="shared" ref="AB440" si="395">SUM(AB435:AB439)</f>
        <v>5.0999999999999996</v>
      </c>
      <c r="AC440" s="3">
        <v>684</v>
      </c>
      <c r="AD440" s="53"/>
      <c r="AE440" s="113"/>
      <c r="AF440" s="53"/>
      <c r="AG440" s="62" t="s">
        <v>107</v>
      </c>
      <c r="AH440" s="62"/>
      <c r="AI440" s="32">
        <f>SUM(AI435:AI439)</f>
        <v>402.54999999999995</v>
      </c>
      <c r="AJ440" s="45">
        <f t="shared" ref="AJ440" si="396">SUM(AJ435:AJ439)</f>
        <v>48</v>
      </c>
      <c r="AK440" s="148">
        <f t="shared" ref="AK440" si="397">SUM(AK435:AK439)</f>
        <v>22.299999999999997</v>
      </c>
      <c r="AL440" s="46">
        <f t="shared" ref="AL440" si="398">SUM(AL435:AL439)</f>
        <v>11.7</v>
      </c>
    </row>
    <row r="441" spans="10:39" ht="15" thickBot="1" x14ac:dyDescent="0.35">
      <c r="J441" s="54"/>
      <c r="K441" s="114"/>
      <c r="L441" s="54"/>
      <c r="M441" s="68"/>
      <c r="N441" s="68"/>
      <c r="O441" s="246" t="str">
        <f>IF($J441="",(IFERROR(VLOOKUP($N441,$A$2:$H$595,4,0),"")),(IFERROR(IFERROR(VLOOKUP($N441,$A$2:$H$595,4,0),"")*$J441,"")))</f>
        <v/>
      </c>
      <c r="P441" s="238" t="str">
        <f>IF($J441="",(IFERROR(VLOOKUP($N441,$A$2:$H$595,5,0),"")),(IFERROR(IFERROR(VLOOKUP($N441,$A$2:$H$595,5,0),"")*$J441,"")))</f>
        <v/>
      </c>
      <c r="Q441" s="253" t="str">
        <f>IF($J441="",(IFERROR(VLOOKUP($N441,$A$2:$H$595,6,0),"")),(IFERROR(IFERROR(VLOOKUP($N441,$A$2:$H$595,6,0),"")*$J441,"")))</f>
        <v/>
      </c>
      <c r="R441" s="261" t="str">
        <f>IF($J441="",(IFERROR(VLOOKUP($N441,$A$2:$H$595,7,0),"")),(IFERROR(IFERROR(VLOOKUP($N441,$A$2:$H$595,7,0),"")*$J441,"")))</f>
        <v/>
      </c>
      <c r="S441" t="str">
        <f>IFERROR(VLOOKUP($X441,$A$2:$H$595,4,0),"")</f>
        <v/>
      </c>
      <c r="T441" s="54" t="str">
        <f t="shared" ref="T441:T447" si="399">IFERROR(IF(W441="",O441/S441,W441),"")</f>
        <v/>
      </c>
      <c r="U441" s="114"/>
      <c r="V441" s="54"/>
      <c r="W441" s="68"/>
      <c r="X441" s="68"/>
      <c r="Y441" s="36" t="str">
        <f>IF($T441="",(IFERROR(VLOOKUP($X441,$A$2:$H$595,4,0),"")),(IFERROR(IFERROR(VLOOKUP($X441,$A$2:$H$595,4,0),"")*$T441,"")))</f>
        <v/>
      </c>
      <c r="Z441" s="34" t="str">
        <f>IF($T441="",(IFERROR(VLOOKUP($X441,$A$2:$H$595,5,0),"")),(IFERROR(IFERROR(VLOOKUP($X441,$A$2:$H$595,5,0),"")*$T441,"")))</f>
        <v/>
      </c>
      <c r="AA441" s="149" t="str">
        <f>IF($T441="",(IFERROR(VLOOKUP($X441,$A$2:$H$595,6,0),"")),(IFERROR(IFERROR(VLOOKUP($X441,$A$2:$H$595,6,0),"")*$T441,"")))</f>
        <v/>
      </c>
      <c r="AB441" s="35" t="str">
        <f>IF($T441="",(IFERROR(VLOOKUP($X441,$A$2:$H$595,7,0),"")),(IFERROR(IFERROR(VLOOKUP($X441,$A$2:$H$595,7,0),"")*$T441,"")))</f>
        <v/>
      </c>
      <c r="AC441" t="str">
        <f>IFERROR(VLOOKUP($AH441,$A$2:$H$595,4,0),"")</f>
        <v/>
      </c>
      <c r="AD441" s="54" t="str">
        <f t="shared" ref="AD441:AD447" si="400">IFERROR(IF(AG441="",Y441/AC441,AG441),"")</f>
        <v/>
      </c>
      <c r="AE441" s="114"/>
      <c r="AF441" s="54"/>
      <c r="AG441" s="68"/>
      <c r="AH441" s="68"/>
      <c r="AI441" s="36" t="str">
        <f>IF($AD441="",(IFERROR(VLOOKUP($AH441,$A$2:$H$595,4,0),"")),(IFERROR(IFERROR(VLOOKUP($AH441,$A$2:$H$595,4,0),"")*$AD441,"")))</f>
        <v/>
      </c>
      <c r="AJ441" s="34" t="str">
        <f>IF($AD441="",(IFERROR(VLOOKUP($AH441,$A$2:$H$595,5,0),"")),(IFERROR(IFERROR(VLOOKUP($AH441,$A$2:$H$595,5,0),"")*$AD441,"")))</f>
        <v/>
      </c>
      <c r="AK441" s="149" t="str">
        <f>IF($AD441="",(IFERROR(VLOOKUP($AH441,$A$2:$H$595,6,0),"")),(IFERROR(IFERROR(VLOOKUP($AH441,$A$2:$H$595,6,0),"")*$AD441,"")))</f>
        <v/>
      </c>
      <c r="AL441" s="35" t="str">
        <f>IF($AD441="",(IFERROR(VLOOKUP($AH441,$A$2:$H$595,7,0),"")),(IFERROR(IFERROR(VLOOKUP($AH441,$A$2:$H$595,7,0),"")*$AD441,"")))</f>
        <v/>
      </c>
      <c r="AM441" s="3"/>
    </row>
    <row r="442" spans="10:39" ht="15.6" thickTop="1" thickBot="1" x14ac:dyDescent="0.35">
      <c r="J442" s="51"/>
      <c r="K442" s="111"/>
      <c r="L442" s="51"/>
      <c r="M442" s="65"/>
      <c r="N442" s="65"/>
      <c r="O442" s="247" t="str">
        <f>IF($J442="",(IFERROR(VLOOKUP($N442,$A$2:$H$595,4,0),"")),(IFERROR(IFERROR(VLOOKUP($N442,$A$2:$H$595,4,0),"")*$J442,"")))</f>
        <v/>
      </c>
      <c r="P442" s="239" t="str">
        <f>IF($J442="",(IFERROR(VLOOKUP($N442,$A$2:$H$595,5,0),"")),(IFERROR(IFERROR(VLOOKUP($N442,$A$2:$H$595,5,0),"")*$J442,"")))</f>
        <v/>
      </c>
      <c r="Q442" s="254" t="str">
        <f>IF($J442="",(IFERROR(VLOOKUP($N442,$A$2:$H$595,6,0),"")),(IFERROR(IFERROR(VLOOKUP($N442,$A$2:$H$595,6,0),"")*$J442,"")))</f>
        <v/>
      </c>
      <c r="R442" s="157" t="str">
        <f>IF($J442="",(IFERROR(VLOOKUP($N442,$A$2:$H$595,7,0),"")),(IFERROR(IFERROR(VLOOKUP($N442,$A$2:$H$595,7,0),"")*$J442,"")))</f>
        <v/>
      </c>
      <c r="S442" t="str">
        <f>IFERROR(VLOOKUP($X442,$A$2:$H$595,4,0),"")</f>
        <v/>
      </c>
      <c r="T442" s="51" t="str">
        <f t="shared" si="399"/>
        <v/>
      </c>
      <c r="U442" s="111"/>
      <c r="V442" s="51"/>
      <c r="W442" s="65"/>
      <c r="X442" s="65"/>
      <c r="Y442" s="11" t="str">
        <f>IF($T442="",(IFERROR(VLOOKUP($X442,$A$2:$H$595,4,0),"")),(IFERROR(IFERROR(VLOOKUP($X442,$A$2:$H$595,4,0),"")*$T442,"")))</f>
        <v/>
      </c>
      <c r="Z442" s="12" t="str">
        <f>IF($T442="",(IFERROR(VLOOKUP($X442,$A$2:$H$595,5,0),"")),(IFERROR(IFERROR(VLOOKUP($X442,$A$2:$H$595,5,0),"")*$T442,"")))</f>
        <v/>
      </c>
      <c r="AA442" s="150" t="str">
        <f>IF($T442="",(IFERROR(VLOOKUP($X442,$A$2:$H$595,6,0),"")),(IFERROR(IFERROR(VLOOKUP($X442,$A$2:$H$595,6,0),"")*$T442,"")))</f>
        <v/>
      </c>
      <c r="AB442" s="13" t="str">
        <f>IF($T442="",(IFERROR(VLOOKUP($X442,$A$2:$H$595,7,0),"")),(IFERROR(IFERROR(VLOOKUP($X442,$A$2:$H$595,7,0),"")*$T442,"")))</f>
        <v/>
      </c>
      <c r="AC442" t="str">
        <f>IFERROR(VLOOKUP($AH442,$A$2:$H$595,4,0),"")</f>
        <v/>
      </c>
      <c r="AD442" s="51" t="str">
        <f t="shared" si="400"/>
        <v/>
      </c>
      <c r="AE442" s="111"/>
      <c r="AF442" s="51"/>
      <c r="AG442" s="65"/>
      <c r="AH442" s="65"/>
      <c r="AI442" s="11" t="str">
        <f>IF($AD442="",(IFERROR(VLOOKUP($AH442,$A$2:$H$595,4,0),"")),(IFERROR(IFERROR(VLOOKUP($AH442,$A$2:$H$595,4,0),"")*$AD442,"")))</f>
        <v/>
      </c>
      <c r="AJ442" s="12" t="str">
        <f>IF($AD442="",(IFERROR(VLOOKUP($AH442,$A$2:$H$595,5,0),"")),(IFERROR(IFERROR(VLOOKUP($AH442,$A$2:$H$595,5,0),"")*$AD442,"")))</f>
        <v/>
      </c>
      <c r="AK442" s="150" t="str">
        <f>IF($AD442="",(IFERROR(VLOOKUP($AH442,$A$2:$H$595,6,0),"")),(IFERROR(IFERROR(VLOOKUP($AH442,$A$2:$H$595,6,0),"")*$AD442,"")))</f>
        <v/>
      </c>
      <c r="AL442" s="13" t="str">
        <f>IF($AD442="",(IFERROR(VLOOKUP($AH442,$A$2:$H$595,7,0),"")),(IFERROR(IFERROR(VLOOKUP($AH442,$A$2:$H$595,7,0),"")*$AD442,"")))</f>
        <v/>
      </c>
    </row>
    <row r="443" spans="10:39" ht="15" thickTop="1" x14ac:dyDescent="0.3">
      <c r="J443" s="86">
        <v>2</v>
      </c>
      <c r="K443" s="139">
        <f t="shared" si="362"/>
        <v>200</v>
      </c>
      <c r="L443" s="86" t="s">
        <v>99</v>
      </c>
      <c r="M443" s="87"/>
      <c r="N443" s="87" t="s">
        <v>23</v>
      </c>
      <c r="O443" s="244">
        <f>IF($J443="",(IFERROR(VLOOKUP($N443,$A$2:$H$595,4,0),"")),(IFERROR(IFERROR(VLOOKUP($N443,$A$2:$H$595,4,0),"")*$J443,"")))</f>
        <v>220</v>
      </c>
      <c r="P443" s="236">
        <f>IF($J443="",(IFERROR(VLOOKUP($N443,$A$2:$H$595,5,0),"")),(IFERROR(IFERROR(VLOOKUP($N443,$A$2:$H$595,5,0),"")*$J443,"")))</f>
        <v>46</v>
      </c>
      <c r="Q443" s="251">
        <f>IF($J443="",(IFERROR(VLOOKUP($N443,$A$2:$H$595,6,0),"")),(IFERROR(IFERROR(VLOOKUP($N443,$A$2:$H$595,6,0),"")*$J443,"")))</f>
        <v>0</v>
      </c>
      <c r="R443" s="259">
        <f>IF($J443="",(IFERROR(VLOOKUP($N443,$A$2:$H$595,7,0),"")),(IFERROR(IFERROR(VLOOKUP($N443,$A$2:$H$595,7,0),"")*$J443,"")))</f>
        <v>4</v>
      </c>
      <c r="S443">
        <f>IFERROR(VLOOKUP($X443,$A$2:$H$595,4,0),"")</f>
        <v>110</v>
      </c>
      <c r="T443" s="86">
        <f t="shared" si="399"/>
        <v>2</v>
      </c>
      <c r="U443" s="139">
        <f t="shared" si="363"/>
        <v>200</v>
      </c>
      <c r="V443" s="86" t="s">
        <v>99</v>
      </c>
      <c r="W443" s="87"/>
      <c r="X443" s="87" t="s">
        <v>51</v>
      </c>
      <c r="Y443" s="26">
        <f>IF($T443="",(IFERROR(VLOOKUP($X443,$A$2:$H$595,4,0),"")),(IFERROR(IFERROR(VLOOKUP($X443,$A$2:$H$595,4,0),"")*$T443,"")))</f>
        <v>220</v>
      </c>
      <c r="Z443" s="27">
        <f>IF($T443="",(IFERROR(VLOOKUP($X443,$A$2:$H$595,5,0),"")),(IFERROR(IFERROR(VLOOKUP($X443,$A$2:$H$595,5,0),"")*$T443,"")))</f>
        <v>42</v>
      </c>
      <c r="AA443" s="151">
        <f>IF($T443="",(IFERROR(VLOOKUP($X443,$A$2:$H$595,6,0),"")),(IFERROR(IFERROR(VLOOKUP($X443,$A$2:$H$595,6,0),"")*$T443,"")))</f>
        <v>0</v>
      </c>
      <c r="AB443" s="28">
        <f>IF($T443="",(IFERROR(VLOOKUP($X443,$A$2:$H$595,7,0),"")),(IFERROR(IFERROR(VLOOKUP($X443,$A$2:$H$595,7,0),"")*$T443,"")))</f>
        <v>4.5999999999999996</v>
      </c>
      <c r="AC443">
        <f>IFERROR(VLOOKUP($AH443,$A$2:$H$595,4,0),"")</f>
        <v>156</v>
      </c>
      <c r="AD443" s="86">
        <f t="shared" si="400"/>
        <v>1.5</v>
      </c>
      <c r="AE443" s="139">
        <f t="shared" si="364"/>
        <v>150</v>
      </c>
      <c r="AF443" s="86" t="s">
        <v>99</v>
      </c>
      <c r="AG443" s="87">
        <v>1.5</v>
      </c>
      <c r="AH443" s="87" t="s">
        <v>86</v>
      </c>
      <c r="AI443" s="26">
        <f>IF($AD443="",(IFERROR(VLOOKUP($AH443,$A$2:$H$595,4,0),"")),(IFERROR(IFERROR(VLOOKUP($AH443,$A$2:$H$595,4,0),"")*$AD443,"")))</f>
        <v>234</v>
      </c>
      <c r="AJ443" s="27">
        <f>IF($AD443="",(IFERROR(VLOOKUP($AH443,$A$2:$H$595,5,0),"")),(IFERROR(IFERROR(VLOOKUP($AH443,$A$2:$H$595,5,0),"")*$AD443,"")))</f>
        <v>30</v>
      </c>
      <c r="AK443" s="151">
        <f>IF($AD443="",(IFERROR(VLOOKUP($AH443,$A$2:$H$595,6,0),"")),(IFERROR(IFERROR(VLOOKUP($AH443,$A$2:$H$595,6,0),"")*$AD443,"")))</f>
        <v>0</v>
      </c>
      <c r="AL443" s="28">
        <f>IF($AD443="",(IFERROR(VLOOKUP($AH443,$A$2:$H$595,7,0),"")),(IFERROR(IFERROR(VLOOKUP($AH443,$A$2:$H$595,7,0),"")*$AD443,"")))</f>
        <v>12</v>
      </c>
    </row>
    <row r="444" spans="10:39" x14ac:dyDescent="0.3">
      <c r="J444" s="88">
        <v>1.8</v>
      </c>
      <c r="K444" s="140">
        <f t="shared" si="362"/>
        <v>180</v>
      </c>
      <c r="L444" s="88" t="s">
        <v>99</v>
      </c>
      <c r="M444" s="89"/>
      <c r="N444" s="89" t="s">
        <v>42</v>
      </c>
      <c r="O444" s="245">
        <f>IF($J444="",(IFERROR(VLOOKUP($N444,$A$2:$H$595,4,0),"")),(IFERROR(IFERROR(VLOOKUP($N444,$A$2:$H$595,4,0),"")*$J444,"")))</f>
        <v>234</v>
      </c>
      <c r="P444" s="237">
        <f>IF($J444="",(IFERROR(VLOOKUP($N444,$A$2:$H$595,5,0),"")),(IFERROR(IFERROR(VLOOKUP($N444,$A$2:$H$595,5,0),"")*$J444,"")))</f>
        <v>4.32</v>
      </c>
      <c r="Q444" s="252">
        <f>IF($J444="",(IFERROR(VLOOKUP($N444,$A$2:$H$595,6,0),"")),(IFERROR(IFERROR(VLOOKUP($N444,$A$2:$H$595,6,0),"")*$J444,"")))</f>
        <v>51.480000000000004</v>
      </c>
      <c r="R444" s="260">
        <f>IF($J444="",(IFERROR(VLOOKUP($N444,$A$2:$H$595,7,0),"")),(IFERROR(IFERROR(VLOOKUP($N444,$A$2:$H$595,7,0),"")*$J444,"")))</f>
        <v>0.36000000000000004</v>
      </c>
      <c r="S444">
        <f>IFERROR(VLOOKUP($X444,$A$2:$H$595,4,0),"")</f>
        <v>88</v>
      </c>
      <c r="T444" s="88">
        <f t="shared" si="399"/>
        <v>2.65</v>
      </c>
      <c r="U444" s="140">
        <f t="shared" si="363"/>
        <v>265</v>
      </c>
      <c r="V444" s="88" t="s">
        <v>99</v>
      </c>
      <c r="W444" s="89">
        <v>2.65</v>
      </c>
      <c r="X444" s="89" t="s">
        <v>54</v>
      </c>
      <c r="Y444" s="29">
        <f>IF($T444="",(IFERROR(VLOOKUP($X444,$A$2:$H$595,4,0),"")),(IFERROR(IFERROR(VLOOKUP($X444,$A$2:$H$595,4,0),"")*$T444,"")))</f>
        <v>233.2</v>
      </c>
      <c r="Z444" s="30">
        <f>IF($T444="",(IFERROR(VLOOKUP($X444,$A$2:$H$595,5,0),"")),(IFERROR(IFERROR(VLOOKUP($X444,$A$2:$H$595,5,0),"")*$T444,"")))</f>
        <v>2.65</v>
      </c>
      <c r="AA444" s="152">
        <f>IF($T444="",(IFERROR(VLOOKUP($X444,$A$2:$H$595,6,0),"")),(IFERROR(IFERROR(VLOOKUP($X444,$A$2:$H$595,6,0),"")*$T444,"")))</f>
        <v>55.65</v>
      </c>
      <c r="AB444" s="31">
        <f>IF($T444="",(IFERROR(VLOOKUP($X444,$A$2:$H$595,7,0),"")),(IFERROR(IFERROR(VLOOKUP($X444,$A$2:$H$595,7,0),"")*$T444,"")))</f>
        <v>0</v>
      </c>
      <c r="AC444">
        <f>IFERROR(VLOOKUP($AH444,$A$2:$H$595,4,0),"")</f>
        <v>139</v>
      </c>
      <c r="AD444" s="88">
        <f t="shared" si="400"/>
        <v>1.8</v>
      </c>
      <c r="AE444" s="140">
        <f t="shared" si="364"/>
        <v>180</v>
      </c>
      <c r="AF444" s="88" t="s">
        <v>99</v>
      </c>
      <c r="AG444" s="89">
        <v>1.8</v>
      </c>
      <c r="AH444" s="89" t="s">
        <v>87</v>
      </c>
      <c r="AI444" s="29">
        <f>IF($AD444="",(IFERROR(VLOOKUP($AH444,$A$2:$H$595,4,0),"")),(IFERROR(IFERROR(VLOOKUP($AH444,$A$2:$H$595,4,0),"")*$AD444,"")))</f>
        <v>250.20000000000002</v>
      </c>
      <c r="AJ444" s="30">
        <f>IF($AD444="",(IFERROR(VLOOKUP($AH444,$A$2:$H$595,5,0),"")),(IFERROR(IFERROR(VLOOKUP($AH444,$A$2:$H$595,5,0),"")*$AD444,"")))</f>
        <v>7.74</v>
      </c>
      <c r="AK444" s="152">
        <f>IF($AD444="",(IFERROR(VLOOKUP($AH444,$A$2:$H$595,6,0),"")),(IFERROR(IFERROR(VLOOKUP($AH444,$A$2:$H$595,6,0),"")*$AD444,"")))</f>
        <v>49.86</v>
      </c>
      <c r="AL444" s="31">
        <f>IF($AD444="",(IFERROR(VLOOKUP($AH444,$A$2:$H$595,7,0),"")),(IFERROR(IFERROR(VLOOKUP($AH444,$A$2:$H$595,7,0),"")*$AD444,"")))</f>
        <v>0.9</v>
      </c>
    </row>
    <row r="445" spans="10:39" x14ac:dyDescent="0.3">
      <c r="J445" s="88">
        <v>0.05</v>
      </c>
      <c r="K445" s="140">
        <f t="shared" si="362"/>
        <v>5</v>
      </c>
      <c r="L445" s="88" t="s">
        <v>99</v>
      </c>
      <c r="M445" s="89"/>
      <c r="N445" s="89" t="s">
        <v>15</v>
      </c>
      <c r="O445" s="245">
        <f>IF($J445="",(IFERROR(VLOOKUP($N445,$A$2:$H$595,4,0),"")),(IFERROR(IFERROR(VLOOKUP($N445,$A$2:$H$595,4,0),"")*$J445,"")))</f>
        <v>35.85</v>
      </c>
      <c r="P445" s="237">
        <f>IF($J445="",(IFERROR(VLOOKUP($N445,$A$2:$H$595,5,0),"")),(IFERROR(IFERROR(VLOOKUP($N445,$A$2:$H$595,5,0),"")*$J445,"")))</f>
        <v>0.05</v>
      </c>
      <c r="Q445" s="252">
        <f>IF($J445="",(IFERROR(VLOOKUP($N445,$A$2:$H$595,6,0),"")),(IFERROR(IFERROR(VLOOKUP($N445,$A$2:$H$595,6,0),"")*$J445,"")))</f>
        <v>0</v>
      </c>
      <c r="R445" s="260">
        <f>IF($J445="",(IFERROR(VLOOKUP($N445,$A$2:$H$595,7,0),"")),(IFERROR(IFERROR(VLOOKUP($N445,$A$2:$H$595,7,0),"")*$J445,"")))</f>
        <v>4.05</v>
      </c>
      <c r="S445">
        <f>IFERROR(VLOOKUP($X445,$A$2:$H$595,4,0),"")</f>
        <v>900</v>
      </c>
      <c r="T445" s="88">
        <f t="shared" si="399"/>
        <v>3.9833333333333332E-2</v>
      </c>
      <c r="U445" s="140">
        <f t="shared" si="363"/>
        <v>3.9833333333333334</v>
      </c>
      <c r="V445" s="88" t="s">
        <v>99</v>
      </c>
      <c r="W445" s="89"/>
      <c r="X445" s="89" t="s">
        <v>21</v>
      </c>
      <c r="Y445" s="29">
        <f>IF($T445="",(IFERROR(VLOOKUP($X445,$A$2:$H$595,4,0),"")),(IFERROR(IFERROR(VLOOKUP($X445,$A$2:$H$595,4,0),"")*$T445,"")))</f>
        <v>35.85</v>
      </c>
      <c r="Z445" s="30">
        <f>IF($T445="",(IFERROR(VLOOKUP($X445,$A$2:$H$595,5,0),"")),(IFERROR(IFERROR(VLOOKUP($X445,$A$2:$H$595,5,0),"")*$T445,"")))</f>
        <v>0</v>
      </c>
      <c r="AA445" s="152">
        <f>IF($T445="",(IFERROR(VLOOKUP($X445,$A$2:$H$595,6,0),"")),(IFERROR(IFERROR(VLOOKUP($X445,$A$2:$H$595,6,0),"")*$T445,"")))</f>
        <v>0</v>
      </c>
      <c r="AB445" s="31">
        <f>IF($T445="",(IFERROR(VLOOKUP($X445,$A$2:$H$595,7,0),"")),(IFERROR(IFERROR(VLOOKUP($X445,$A$2:$H$595,7,0),"")*$T445,"")))</f>
        <v>3.9434999999999998</v>
      </c>
      <c r="AC445">
        <f>IFERROR(VLOOKUP($AH445,$A$2:$H$595,4,0),"")</f>
        <v>717</v>
      </c>
      <c r="AD445" s="88">
        <f t="shared" si="400"/>
        <v>0.05</v>
      </c>
      <c r="AE445" s="140">
        <f t="shared" si="364"/>
        <v>5</v>
      </c>
      <c r="AF445" s="88" t="s">
        <v>99</v>
      </c>
      <c r="AG445" s="89"/>
      <c r="AH445" s="89" t="s">
        <v>15</v>
      </c>
      <c r="AI445" s="29">
        <f>IF($AD445="",(IFERROR(VLOOKUP($AH445,$A$2:$H$595,4,0),"")),(IFERROR(IFERROR(VLOOKUP($AH445,$A$2:$H$595,4,0),"")*$AD445,"")))</f>
        <v>35.85</v>
      </c>
      <c r="AJ445" s="30">
        <f>IF($AD445="",(IFERROR(VLOOKUP($AH445,$A$2:$H$595,5,0),"")),(IFERROR(IFERROR(VLOOKUP($AH445,$A$2:$H$595,5,0),"")*$AD445,"")))</f>
        <v>0.05</v>
      </c>
      <c r="AK445" s="152">
        <f>IF($AD445="",(IFERROR(VLOOKUP($AH445,$A$2:$H$595,6,0),"")),(IFERROR(IFERROR(VLOOKUP($AH445,$A$2:$H$595,6,0),"")*$AD445,"")))</f>
        <v>0</v>
      </c>
      <c r="AL445" s="31">
        <f>IF($AD445="",(IFERROR(VLOOKUP($AH445,$A$2:$H$595,7,0),"")),(IFERROR(IFERROR(VLOOKUP($AH445,$A$2:$H$595,7,0),"")*$AD445,"")))</f>
        <v>4.05</v>
      </c>
    </row>
    <row r="446" spans="10:39" x14ac:dyDescent="0.3">
      <c r="J446" s="88"/>
      <c r="K446" s="140"/>
      <c r="L446" s="88"/>
      <c r="M446" s="89"/>
      <c r="N446" s="89"/>
      <c r="O446" s="245"/>
      <c r="P446" s="237"/>
      <c r="Q446" s="252"/>
      <c r="R446" s="260"/>
      <c r="T446" s="88" t="str">
        <f t="shared" si="399"/>
        <v/>
      </c>
      <c r="U446" s="140"/>
      <c r="V446" s="88"/>
      <c r="W446" s="89"/>
      <c r="X446" s="89"/>
      <c r="Y446" s="29"/>
      <c r="Z446" s="30"/>
      <c r="AA446" s="152"/>
      <c r="AB446" s="31"/>
      <c r="AD446" s="88" t="str">
        <f t="shared" si="400"/>
        <v/>
      </c>
      <c r="AE446" s="140"/>
      <c r="AF446" s="88"/>
      <c r="AG446" s="89"/>
      <c r="AH446" s="89"/>
      <c r="AI446" s="29"/>
      <c r="AJ446" s="30"/>
      <c r="AK446" s="152"/>
      <c r="AL446" s="31"/>
    </row>
    <row r="447" spans="10:39" x14ac:dyDescent="0.3">
      <c r="J447" s="88"/>
      <c r="K447" s="140"/>
      <c r="L447" s="88"/>
      <c r="M447" s="89"/>
      <c r="N447" s="89"/>
      <c r="O447" s="245"/>
      <c r="P447" s="237"/>
      <c r="Q447" s="252"/>
      <c r="R447" s="260"/>
      <c r="T447" s="88" t="str">
        <f t="shared" si="399"/>
        <v/>
      </c>
      <c r="U447" s="140"/>
      <c r="V447" s="88"/>
      <c r="W447" s="89"/>
      <c r="X447" s="89"/>
      <c r="Y447" s="29"/>
      <c r="Z447" s="30"/>
      <c r="AA447" s="152"/>
      <c r="AB447" s="31"/>
      <c r="AD447" s="88" t="str">
        <f t="shared" si="400"/>
        <v/>
      </c>
      <c r="AE447" s="140"/>
      <c r="AF447" s="88"/>
      <c r="AG447" s="89"/>
      <c r="AH447" s="89"/>
      <c r="AI447" s="29"/>
      <c r="AJ447" s="30"/>
      <c r="AK447" s="152"/>
      <c r="AL447" s="31"/>
    </row>
    <row r="448" spans="10:39" x14ac:dyDescent="0.3">
      <c r="J448" s="88"/>
      <c r="K448" s="140"/>
      <c r="L448" s="88"/>
      <c r="M448" s="89" t="s">
        <v>107</v>
      </c>
      <c r="N448" s="89"/>
      <c r="O448" s="206">
        <f>SUM(O443:O447)</f>
        <v>489.85</v>
      </c>
      <c r="P448" s="215">
        <f t="shared" ref="P448" si="401">SUM(P443:P447)</f>
        <v>50.37</v>
      </c>
      <c r="Q448" s="225">
        <f t="shared" ref="Q448" si="402">SUM(Q443:Q447)</f>
        <v>51.480000000000004</v>
      </c>
      <c r="R448" s="231">
        <f t="shared" ref="R448" si="403">SUM(R443:R447)</f>
        <v>8.41</v>
      </c>
      <c r="S448" s="3">
        <v>1098</v>
      </c>
      <c r="T448" s="88"/>
      <c r="U448" s="140"/>
      <c r="V448" s="88"/>
      <c r="W448" s="89" t="s">
        <v>107</v>
      </c>
      <c r="X448" s="89"/>
      <c r="Y448" s="32">
        <f>SUM(Y443:Y447)</f>
        <v>489.05</v>
      </c>
      <c r="Z448" s="45">
        <f t="shared" ref="Z448" si="404">SUM(Z443:Z447)</f>
        <v>44.65</v>
      </c>
      <c r="AA448" s="148">
        <f t="shared" ref="AA448" si="405">SUM(AA443:AA447)</f>
        <v>55.65</v>
      </c>
      <c r="AB448" s="46">
        <f t="shared" ref="AB448" si="406">SUM(AB443:AB447)</f>
        <v>8.5434999999999999</v>
      </c>
      <c r="AC448" s="3">
        <v>961</v>
      </c>
      <c r="AD448" s="88"/>
      <c r="AE448" s="140"/>
      <c r="AF448" s="88"/>
      <c r="AG448" s="89" t="s">
        <v>107</v>
      </c>
      <c r="AH448" s="89"/>
      <c r="AI448" s="32">
        <f>SUM(AI443:AI447)</f>
        <v>520.05000000000007</v>
      </c>
      <c r="AJ448" s="45">
        <f t="shared" ref="AJ448" si="407">SUM(AJ443:AJ447)</f>
        <v>37.79</v>
      </c>
      <c r="AK448" s="148">
        <f t="shared" ref="AK448" si="408">SUM(AK443:AK447)</f>
        <v>49.86</v>
      </c>
      <c r="AL448" s="46">
        <f t="shared" ref="AL448" si="409">SUM(AL443:AL447)</f>
        <v>16.95</v>
      </c>
    </row>
    <row r="449" spans="10:39" ht="15" thickBot="1" x14ac:dyDescent="0.35">
      <c r="J449" s="90"/>
      <c r="K449" s="142"/>
      <c r="L449" s="90"/>
      <c r="M449" s="91"/>
      <c r="N449" s="91"/>
      <c r="O449" s="246"/>
      <c r="P449" s="238"/>
      <c r="Q449" s="253"/>
      <c r="R449" s="261"/>
      <c r="S449" s="3"/>
      <c r="T449" s="90" t="str">
        <f t="shared" ref="T449:T454" si="410">IFERROR(IF(W449="",O449/S449,W449),"")</f>
        <v/>
      </c>
      <c r="U449" s="142"/>
      <c r="V449" s="90"/>
      <c r="W449" s="91"/>
      <c r="X449" s="91"/>
      <c r="Y449" s="36"/>
      <c r="Z449" s="34"/>
      <c r="AA449" s="149"/>
      <c r="AB449" s="35"/>
      <c r="AC449" s="3"/>
      <c r="AD449" s="90" t="str">
        <f t="shared" ref="AD449:AD454" si="411">IFERROR(IF(AG449="",Y449/AC449,AG449),"")</f>
        <v/>
      </c>
      <c r="AE449" s="142"/>
      <c r="AF449" s="90"/>
      <c r="AG449" s="91"/>
      <c r="AH449" s="91"/>
      <c r="AI449" s="36"/>
      <c r="AJ449" s="34"/>
      <c r="AK449" s="149"/>
      <c r="AL449" s="35"/>
    </row>
    <row r="450" spans="10:39" ht="15" thickTop="1" x14ac:dyDescent="0.3">
      <c r="J450" s="92">
        <v>0.9</v>
      </c>
      <c r="K450" s="129">
        <f t="shared" si="362"/>
        <v>90</v>
      </c>
      <c r="L450" s="92" t="s">
        <v>99</v>
      </c>
      <c r="M450" s="93"/>
      <c r="N450" s="93" t="s">
        <v>10</v>
      </c>
      <c r="O450" s="244">
        <f>IF($J450="",(IFERROR(VLOOKUP($N450,$A$2:$H$595,4,0),"")),(IFERROR(IFERROR(VLOOKUP($N450,$A$2:$H$595,4,0),"")*$J450,"")))</f>
        <v>324</v>
      </c>
      <c r="P450" s="236">
        <f>IF($J450="",(IFERROR(VLOOKUP($N450,$A$2:$H$595,5,0),"")),(IFERROR(IFERROR(VLOOKUP($N450,$A$2:$H$595,5,0),"")*$J450,"")))</f>
        <v>11.700000000000001</v>
      </c>
      <c r="Q450" s="251">
        <f>IF($J450="",(IFERROR(VLOOKUP($N450,$A$2:$H$595,6,0),"")),(IFERROR(IFERROR(VLOOKUP($N450,$A$2:$H$595,6,0),"")*$J450,"")))</f>
        <v>61.2</v>
      </c>
      <c r="R450" s="259">
        <f>IF($J450="",(IFERROR(VLOOKUP($N450,$A$2:$H$595,7,0),"")),(IFERROR(IFERROR(VLOOKUP($N450,$A$2:$H$595,7,0),"")*$J450,"")))</f>
        <v>6.3</v>
      </c>
      <c r="S450">
        <f>IFERROR(VLOOKUP($X450,$A$2:$H$595,4,0),"")</f>
        <v>383</v>
      </c>
      <c r="T450" s="92">
        <f t="shared" si="410"/>
        <v>0.84595300261096606</v>
      </c>
      <c r="U450" s="129">
        <f t="shared" si="363"/>
        <v>84.595300261096611</v>
      </c>
      <c r="V450" s="92" t="s">
        <v>99</v>
      </c>
      <c r="W450" s="93"/>
      <c r="X450" s="93" t="s">
        <v>40</v>
      </c>
      <c r="Y450" s="26">
        <f>IF($T450="",(IFERROR(VLOOKUP($X450,$A$2:$H$595,4,0),"")),(IFERROR(IFERROR(VLOOKUP($X450,$A$2:$H$595,4,0),"")*$T450,"")))</f>
        <v>324</v>
      </c>
      <c r="Z450" s="27">
        <f>IF($T450="",(IFERROR(VLOOKUP($X450,$A$2:$H$595,5,0),"")),(IFERROR(IFERROR(VLOOKUP($X450,$A$2:$H$595,5,0),"")*$T450,"")))</f>
        <v>5.4986945169712795</v>
      </c>
      <c r="AA450" s="151">
        <f>IF($T450="",(IFERROR(VLOOKUP($X450,$A$2:$H$595,6,0),"")),(IFERROR(IFERROR(VLOOKUP($X450,$A$2:$H$595,6,0),"")*$T450,"")))</f>
        <v>73.174934725848559</v>
      </c>
      <c r="AB450" s="28">
        <f>IF($T450="",(IFERROR(VLOOKUP($X450,$A$2:$H$595,7,0),"")),(IFERROR(IFERROR(VLOOKUP($X450,$A$2:$H$595,7,0),"")*$T450,"")))</f>
        <v>0.84595300261096606</v>
      </c>
      <c r="AC450">
        <f>IFERROR(VLOOKUP($AH450,$A$2:$H$595,4,0),"")</f>
        <v>202</v>
      </c>
      <c r="AD450" s="92">
        <f t="shared" si="411"/>
        <v>1.05</v>
      </c>
      <c r="AE450" s="129">
        <f t="shared" si="364"/>
        <v>105</v>
      </c>
      <c r="AF450" s="92" t="s">
        <v>99</v>
      </c>
      <c r="AG450" s="93">
        <v>1.05</v>
      </c>
      <c r="AH450" s="93" t="s">
        <v>145</v>
      </c>
      <c r="AI450" s="26">
        <f>IF($AD450="",(IFERROR(VLOOKUP($AH450,$A$2:$H$595,4,0),"")),(IFERROR(IFERROR(VLOOKUP($AH450,$A$2:$H$595,4,0),"")*$AD450,"")))</f>
        <v>212.10000000000002</v>
      </c>
      <c r="AJ450" s="27">
        <f>IF($AD450="",(IFERROR(VLOOKUP($AH450,$A$2:$H$595,5,0),"")),(IFERROR(IFERROR(VLOOKUP($AH450,$A$2:$H$595,5,0),"")*$AD450,"")))</f>
        <v>11.55</v>
      </c>
      <c r="AK450" s="151">
        <f>IF($AD450="",(IFERROR(VLOOKUP($AH450,$A$2:$H$595,6,0),"")),(IFERROR(IFERROR(VLOOKUP($AH450,$A$2:$H$595,6,0),"")*$AD450,"")))</f>
        <v>34.65</v>
      </c>
      <c r="AL450" s="28">
        <f>IF($AD450="",(IFERROR(VLOOKUP($AH450,$A$2:$H$595,7,0),"")),(IFERROR(IFERROR(VLOOKUP($AH450,$A$2:$H$595,7,0),"")*$AD450,"")))</f>
        <v>0.52500000000000002</v>
      </c>
    </row>
    <row r="451" spans="10:39" x14ac:dyDescent="0.3">
      <c r="J451" s="94">
        <v>0.3</v>
      </c>
      <c r="K451" s="130">
        <f t="shared" si="362"/>
        <v>30</v>
      </c>
      <c r="L451" s="94" t="s">
        <v>99</v>
      </c>
      <c r="M451" s="95"/>
      <c r="N451" s="95" t="s">
        <v>14</v>
      </c>
      <c r="O451" s="245">
        <f>IF($J451="",(IFERROR(VLOOKUP($N451,$A$2:$H$595,4,0),"")),(IFERROR(IFERROR(VLOOKUP($N451,$A$2:$H$595,4,0),"")*$J451,"")))</f>
        <v>180</v>
      </c>
      <c r="P451" s="237">
        <f>IF($J451="",(IFERROR(VLOOKUP($N451,$A$2:$H$595,5,0),"")),(IFERROR(IFERROR(VLOOKUP($N451,$A$2:$H$595,5,0),"")*$J451,"")))</f>
        <v>7.1999999999999993</v>
      </c>
      <c r="Q451" s="252">
        <f>IF($J451="",(IFERROR(VLOOKUP($N451,$A$2:$H$595,6,0),"")),(IFERROR(IFERROR(VLOOKUP($N451,$A$2:$H$595,6,0),"")*$J451,"")))</f>
        <v>3.5999999999999996</v>
      </c>
      <c r="R451" s="260">
        <f>IF($J451="",(IFERROR(VLOOKUP($N451,$A$2:$H$595,7,0),"")),(IFERROR(IFERROR(VLOOKUP($N451,$A$2:$H$595,7,0),"")*$J451,"")))</f>
        <v>14.399999999999999</v>
      </c>
      <c r="S451">
        <f>IFERROR(VLOOKUP($X451,$A$2:$H$595,4,0),"")</f>
        <v>654</v>
      </c>
      <c r="T451" s="94">
        <f t="shared" si="410"/>
        <v>0.2</v>
      </c>
      <c r="U451" s="130">
        <f t="shared" si="363"/>
        <v>20</v>
      </c>
      <c r="V451" s="94" t="s">
        <v>99</v>
      </c>
      <c r="W451" s="95">
        <v>0.2</v>
      </c>
      <c r="X451" s="95" t="s">
        <v>27</v>
      </c>
      <c r="Y451" s="29">
        <f>IF($T451="",(IFERROR(VLOOKUP($X451,$A$2:$H$595,4,0),"")),(IFERROR(IFERROR(VLOOKUP($X451,$A$2:$H$595,4,0),"")*$T451,"")))</f>
        <v>130.80000000000001</v>
      </c>
      <c r="Z451" s="30">
        <f>IF($T451="",(IFERROR(VLOOKUP($X451,$A$2:$H$595,5,0),"")),(IFERROR(IFERROR(VLOOKUP($X451,$A$2:$H$595,5,0),"")*$T451,"")))</f>
        <v>3</v>
      </c>
      <c r="AA451" s="152">
        <f>IF($T451="",(IFERROR(VLOOKUP($X451,$A$2:$H$595,6,0),"")),(IFERROR(IFERROR(VLOOKUP($X451,$A$2:$H$595,6,0),"")*$T451,"")))</f>
        <v>2.8000000000000003</v>
      </c>
      <c r="AB451" s="31">
        <f>IF($T451="",(IFERROR(VLOOKUP($X451,$A$2:$H$595,7,0),"")),(IFERROR(IFERROR(VLOOKUP($X451,$A$2:$H$595,7,0),"")*$T451,"")))</f>
        <v>13</v>
      </c>
      <c r="AC451">
        <f>IFERROR(VLOOKUP($AH451,$A$2:$H$595,4,0),"")</f>
        <v>160</v>
      </c>
      <c r="AD451" s="94">
        <f t="shared" si="411"/>
        <v>1</v>
      </c>
      <c r="AE451" s="130">
        <f t="shared" si="364"/>
        <v>100</v>
      </c>
      <c r="AF451" s="94" t="s">
        <v>99</v>
      </c>
      <c r="AG451" s="95">
        <v>1</v>
      </c>
      <c r="AH451" s="95" t="s">
        <v>80</v>
      </c>
      <c r="AI451" s="29">
        <f>IF($AD451="",(IFERROR(VLOOKUP($AH451,$A$2:$H$595,4,0),"")),(IFERROR(IFERROR(VLOOKUP($AH451,$A$2:$H$595,4,0),"")*$AD451,"")))</f>
        <v>160</v>
      </c>
      <c r="AJ451" s="30">
        <f>IF($AD451="",(IFERROR(VLOOKUP($AH451,$A$2:$H$595,5,0),"")),(IFERROR(IFERROR(VLOOKUP($AH451,$A$2:$H$595,5,0),"")*$AD451,"")))</f>
        <v>2</v>
      </c>
      <c r="AK451" s="152">
        <f>IF($AD451="",(IFERROR(VLOOKUP($AH451,$A$2:$H$595,6,0),"")),(IFERROR(IFERROR(VLOOKUP($AH451,$A$2:$H$595,6,0),"")*$AD451,"")))</f>
        <v>8.5299999999999994</v>
      </c>
      <c r="AL451" s="31">
        <f>IF($AD451="",(IFERROR(VLOOKUP($AH451,$A$2:$H$595,7,0),"")),(IFERROR(IFERROR(VLOOKUP($AH451,$A$2:$H$595,7,0),"")*$AD451,"")))</f>
        <v>14.66</v>
      </c>
    </row>
    <row r="452" spans="10:39" x14ac:dyDescent="0.3">
      <c r="J452" s="94">
        <v>1</v>
      </c>
      <c r="K452" s="130">
        <f t="shared" si="362"/>
        <v>100</v>
      </c>
      <c r="L452" s="94" t="s">
        <v>99</v>
      </c>
      <c r="M452" s="95"/>
      <c r="N452" s="95" t="s">
        <v>25</v>
      </c>
      <c r="O452" s="245">
        <f>IF($J452="",(IFERROR(VLOOKUP($N452,$A$2:$H$595,4,0),"")),(IFERROR(IFERROR(VLOOKUP($N452,$A$2:$H$595,4,0),"")*$J452,"")))</f>
        <v>60</v>
      </c>
      <c r="P452" s="237">
        <f>IF($J452="",(IFERROR(VLOOKUP($N452,$A$2:$H$595,5,0),"")),(IFERROR(IFERROR(VLOOKUP($N452,$A$2:$H$595,5,0),"")*$J452,"")))</f>
        <v>1</v>
      </c>
      <c r="Q452" s="252">
        <f>IF($J452="",(IFERROR(VLOOKUP($N452,$A$2:$H$595,6,0),"")),(IFERROR(IFERROR(VLOOKUP($N452,$A$2:$H$595,6,0),"")*$J452,"")))</f>
        <v>14</v>
      </c>
      <c r="R452" s="260">
        <f>IF($J452="",(IFERROR(VLOOKUP($N452,$A$2:$H$595,7,0),"")),(IFERROR(IFERROR(VLOOKUP($N452,$A$2:$H$595,7,0),"")*$J452,"")))</f>
        <v>0</v>
      </c>
      <c r="S452">
        <f>IFERROR(VLOOKUP($X452,$A$2:$H$595,4,0),"")</f>
        <v>45</v>
      </c>
      <c r="T452" s="94">
        <f t="shared" si="410"/>
        <v>1.3</v>
      </c>
      <c r="U452" s="130">
        <f t="shared" si="363"/>
        <v>130</v>
      </c>
      <c r="V452" s="94" t="s">
        <v>99</v>
      </c>
      <c r="W452" s="95">
        <v>1.3</v>
      </c>
      <c r="X452" s="95" t="s">
        <v>26</v>
      </c>
      <c r="Y452" s="29">
        <f>IF($T452="",(IFERROR(VLOOKUP($X452,$A$2:$H$595,4,0),"")),(IFERROR(IFERROR(VLOOKUP($X452,$A$2:$H$595,4,0),"")*$T452,"")))</f>
        <v>58.5</v>
      </c>
      <c r="Z452" s="30">
        <f>IF($T452="",(IFERROR(VLOOKUP($X452,$A$2:$H$595,5,0),"")),(IFERROR(IFERROR(VLOOKUP($X452,$A$2:$H$595,5,0),"")*$T452,"")))</f>
        <v>1.3</v>
      </c>
      <c r="AA452" s="152">
        <f>IF($T452="",(IFERROR(VLOOKUP($X452,$A$2:$H$595,6,0),"")),(IFERROR(IFERROR(VLOOKUP($X452,$A$2:$H$595,6,0),"")*$T452,"")))</f>
        <v>6.5</v>
      </c>
      <c r="AB452" s="31">
        <f>IF($T452="",(IFERROR(VLOOKUP($X452,$A$2:$H$595,7,0),"")),(IFERROR(IFERROR(VLOOKUP($X452,$A$2:$H$595,7,0),"")*$T452,"")))</f>
        <v>0</v>
      </c>
      <c r="AC452">
        <f>IFERROR(VLOOKUP($AH452,$A$2:$H$595,4,0),"")</f>
        <v>717</v>
      </c>
      <c r="AD452" s="94">
        <f t="shared" si="411"/>
        <v>0.05</v>
      </c>
      <c r="AE452" s="130">
        <f t="shared" si="364"/>
        <v>5</v>
      </c>
      <c r="AF452" s="94" t="s">
        <v>99</v>
      </c>
      <c r="AG452" s="95">
        <v>0.05</v>
      </c>
      <c r="AH452" s="95" t="s">
        <v>15</v>
      </c>
      <c r="AI452" s="29">
        <f>IF($AD452="",(IFERROR(VLOOKUP($AH452,$A$2:$H$595,4,0),"")),(IFERROR(IFERROR(VLOOKUP($AH452,$A$2:$H$595,4,0),"")*$AD452,"")))</f>
        <v>35.85</v>
      </c>
      <c r="AJ452" s="30">
        <f>IF($AD452="",(IFERROR(VLOOKUP($AH452,$A$2:$H$595,5,0),"")),(IFERROR(IFERROR(VLOOKUP($AH452,$A$2:$H$595,5,0),"")*$AD452,"")))</f>
        <v>0.05</v>
      </c>
      <c r="AK452" s="152">
        <f>IF($AD452="",(IFERROR(VLOOKUP($AH452,$A$2:$H$595,6,0),"")),(IFERROR(IFERROR(VLOOKUP($AH452,$A$2:$H$595,6,0),"")*$AD452,"")))</f>
        <v>0</v>
      </c>
      <c r="AL452" s="31">
        <f>IF($AD452="",(IFERROR(VLOOKUP($AH452,$A$2:$H$595,7,0),"")),(IFERROR(IFERROR(VLOOKUP($AH452,$A$2:$H$595,7,0),"")*$AD452,"")))</f>
        <v>4.05</v>
      </c>
      <c r="AM452" s="3"/>
    </row>
    <row r="453" spans="10:39" x14ac:dyDescent="0.3">
      <c r="J453" s="94">
        <v>1</v>
      </c>
      <c r="K453" s="127">
        <v>1</v>
      </c>
      <c r="L453" s="94" t="s">
        <v>105</v>
      </c>
      <c r="M453" s="95"/>
      <c r="N453" s="95" t="s">
        <v>134</v>
      </c>
      <c r="O453" s="245">
        <f>IF($J453="",(IFERROR(VLOOKUP($N453,$A$2:$H$595,4,0),"")),(IFERROR(IFERROR(VLOOKUP($N453,$A$2:$H$595,4,0),"")*$J453,"")))</f>
        <v>120</v>
      </c>
      <c r="P453" s="237">
        <f>IF($J453="",(IFERROR(VLOOKUP($N453,$A$2:$H$595,5,0),"")),(IFERROR(IFERROR(VLOOKUP($N453,$A$2:$H$595,5,0),"")*$J453,"")))</f>
        <v>24</v>
      </c>
      <c r="Q453" s="252">
        <f>IF($J453="",(IFERROR(VLOOKUP($N453,$A$2:$H$595,6,0),"")),(IFERROR(IFERROR(VLOOKUP($N453,$A$2:$H$595,6,0),"")*$J453,"")))</f>
        <v>3</v>
      </c>
      <c r="R453" s="260">
        <f>IF($J453="",(IFERROR(VLOOKUP($N453,$A$2:$H$595,7,0),"")),(IFERROR(IFERROR(VLOOKUP($N453,$A$2:$H$595,7,0),"")*$J453,"")))</f>
        <v>1</v>
      </c>
      <c r="S453">
        <f>IFERROR(VLOOKUP($X453,$A$2:$H$595,4,0),"")</f>
        <v>80</v>
      </c>
      <c r="T453" s="94">
        <f t="shared" si="410"/>
        <v>1</v>
      </c>
      <c r="U453" s="130">
        <f t="shared" si="363"/>
        <v>100</v>
      </c>
      <c r="V453" s="94" t="s">
        <v>99</v>
      </c>
      <c r="W453" s="95">
        <v>1</v>
      </c>
      <c r="X453" s="95" t="s">
        <v>73</v>
      </c>
      <c r="Y453" s="29">
        <f>IF($T453="",(IFERROR(VLOOKUP($X453,$A$2:$H$595,4,0),"")),(IFERROR(IFERROR(VLOOKUP($X453,$A$2:$H$595,4,0),"")*$T453,"")))</f>
        <v>80</v>
      </c>
      <c r="Z453" s="30">
        <f>IF($T453="",(IFERROR(VLOOKUP($X453,$A$2:$H$595,5,0),"")),(IFERROR(IFERROR(VLOOKUP($X453,$A$2:$H$595,5,0),"")*$T453,"")))</f>
        <v>11</v>
      </c>
      <c r="AA453" s="152">
        <f>IF($T453="",(IFERROR(VLOOKUP($X453,$A$2:$H$595,6,0),"")),(IFERROR(IFERROR(VLOOKUP($X453,$A$2:$H$595,6,0),"")*$T453,"")))</f>
        <v>3</v>
      </c>
      <c r="AB453" s="31">
        <f>IF($T453="",(IFERROR(VLOOKUP($X453,$A$2:$H$595,7,0),"")),(IFERROR(IFERROR(VLOOKUP($X453,$A$2:$H$595,7,0),"")*$T453,"")))</f>
        <v>2.2999999999999998</v>
      </c>
      <c r="AC453">
        <f>IFERROR(VLOOKUP($AH453,$A$2:$H$595,4,0),"")</f>
        <v>100</v>
      </c>
      <c r="AD453" s="94">
        <f t="shared" si="411"/>
        <v>1</v>
      </c>
      <c r="AE453" s="130">
        <f t="shared" si="364"/>
        <v>100</v>
      </c>
      <c r="AF453" s="94" t="s">
        <v>99</v>
      </c>
      <c r="AG453" s="95">
        <v>1</v>
      </c>
      <c r="AH453" s="95" t="s">
        <v>34</v>
      </c>
      <c r="AI453" s="29">
        <f>IF($AD453="",(IFERROR(VLOOKUP($AH453,$A$2:$H$595,4,0),"")),(IFERROR(IFERROR(VLOOKUP($AH453,$A$2:$H$595,4,0),"")*$AD453,"")))</f>
        <v>100</v>
      </c>
      <c r="AJ453" s="30">
        <f>IF($AD453="",(IFERROR(VLOOKUP($AH453,$A$2:$H$595,5,0),"")),(IFERROR(IFERROR(VLOOKUP($AH453,$A$2:$H$595,5,0),"")*$AD453,"")))</f>
        <v>21</v>
      </c>
      <c r="AK453" s="152">
        <f>IF($AD453="",(IFERROR(VLOOKUP($AH453,$A$2:$H$595,6,0),"")),(IFERROR(IFERROR(VLOOKUP($AH453,$A$2:$H$595,6,0),"")*$AD453,"")))</f>
        <v>1</v>
      </c>
      <c r="AL453" s="31">
        <f>IF($AD453="",(IFERROR(VLOOKUP($AH453,$A$2:$H$595,7,0),"")),(IFERROR(IFERROR(VLOOKUP($AH453,$A$2:$H$595,7,0),"")*$AD453,"")))</f>
        <v>2</v>
      </c>
    </row>
    <row r="454" spans="10:39" x14ac:dyDescent="0.3">
      <c r="J454" s="94"/>
      <c r="K454" s="130"/>
      <c r="L454" s="94"/>
      <c r="M454" s="95"/>
      <c r="N454" s="95"/>
      <c r="O454" s="245"/>
      <c r="P454" s="237"/>
      <c r="Q454" s="252"/>
      <c r="R454" s="260"/>
      <c r="S454">
        <f>IFERROR(VLOOKUP($X454,$A$2:$H$595,4,0),"")</f>
        <v>486</v>
      </c>
      <c r="T454" s="94">
        <f t="shared" si="410"/>
        <v>0.2</v>
      </c>
      <c r="U454" s="130">
        <f t="shared" si="363"/>
        <v>20</v>
      </c>
      <c r="V454" s="94" t="s">
        <v>99</v>
      </c>
      <c r="W454" s="95">
        <v>0.2</v>
      </c>
      <c r="X454" s="95" t="s">
        <v>20</v>
      </c>
      <c r="Y454" s="29">
        <f>IF($T454="",(IFERROR(VLOOKUP($X454,$A$2:$H$595,4,0),"")),(IFERROR(IFERROR(VLOOKUP($X454,$A$2:$H$595,4,0),"")*$T454,"")))</f>
        <v>97.2</v>
      </c>
      <c r="Z454" s="30">
        <f>IF($T454="",(IFERROR(VLOOKUP($X454,$A$2:$H$595,5,0),"")),(IFERROR(IFERROR(VLOOKUP($X454,$A$2:$H$595,5,0),"")*$T454,"")))</f>
        <v>4</v>
      </c>
      <c r="AA454" s="152">
        <f>IF($T454="",(IFERROR(VLOOKUP($X454,$A$2:$H$595,6,0),"")),(IFERROR(IFERROR(VLOOKUP($X454,$A$2:$H$595,6,0),"")*$T454,"")))</f>
        <v>6.6000000000000005</v>
      </c>
      <c r="AB454" s="31">
        <f>IF($T454="",(IFERROR(VLOOKUP($X454,$A$2:$H$595,7,0),"")),(IFERROR(IFERROR(VLOOKUP($X454,$A$2:$H$595,7,0),"")*$T454,"")))</f>
        <v>6.2</v>
      </c>
      <c r="AC454">
        <f>IFERROR(VLOOKUP($AH454,$A$2:$H$595,4,0),"")</f>
        <v>80</v>
      </c>
      <c r="AD454" s="94">
        <f t="shared" si="411"/>
        <v>2</v>
      </c>
      <c r="AE454" s="127">
        <v>2</v>
      </c>
      <c r="AF454" s="94" t="s">
        <v>100</v>
      </c>
      <c r="AG454" s="95">
        <v>2</v>
      </c>
      <c r="AH454" s="95" t="s">
        <v>5</v>
      </c>
      <c r="AI454" s="29">
        <f>IF($AD454="",(IFERROR(VLOOKUP($AH454,$A$2:$H$595,4,0),"")),(IFERROR(IFERROR(VLOOKUP($AH454,$A$2:$H$595,4,0),"")*$AD454,"")))</f>
        <v>160</v>
      </c>
      <c r="AJ454" s="30">
        <f>IF($AD454="",(IFERROR(VLOOKUP($AH454,$A$2:$H$595,5,0),"")),(IFERROR(IFERROR(VLOOKUP($AH454,$A$2:$H$595,5,0),"")*$AD454,"")))</f>
        <v>12</v>
      </c>
      <c r="AK454" s="152">
        <f>IF($AD454="",(IFERROR(VLOOKUP($AH454,$A$2:$H$595,6,0),"")),(IFERROR(IFERROR(VLOOKUP($AH454,$A$2:$H$595,6,0),"")*$AD454,"")))</f>
        <v>0</v>
      </c>
      <c r="AL454" s="31">
        <f>IF($AD454="",(IFERROR(VLOOKUP($AH454,$A$2:$H$595,7,0),"")),(IFERROR(IFERROR(VLOOKUP($AH454,$A$2:$H$595,7,0),"")*$AD454,"")))</f>
        <v>10</v>
      </c>
    </row>
    <row r="455" spans="10:39" x14ac:dyDescent="0.3">
      <c r="J455" s="94"/>
      <c r="K455" s="130"/>
      <c r="L455" s="94"/>
      <c r="M455" s="95"/>
      <c r="N455" s="95"/>
      <c r="O455" s="206"/>
      <c r="P455" s="237"/>
      <c r="Q455" s="252"/>
      <c r="R455" s="260"/>
      <c r="T455" s="94"/>
      <c r="U455" s="130"/>
      <c r="V455" s="94"/>
      <c r="W455" s="95"/>
      <c r="X455" s="95"/>
      <c r="Y455" s="32"/>
      <c r="Z455" s="30"/>
      <c r="AA455" s="152"/>
      <c r="AB455" s="31"/>
      <c r="AD455" s="94"/>
      <c r="AE455" s="130"/>
      <c r="AF455" s="94"/>
      <c r="AG455" s="95"/>
      <c r="AH455" s="95"/>
      <c r="AI455" s="32"/>
      <c r="AJ455" s="30"/>
      <c r="AK455" s="152"/>
      <c r="AL455" s="31"/>
    </row>
    <row r="456" spans="10:39" x14ac:dyDescent="0.3">
      <c r="J456" s="94"/>
      <c r="K456" s="130"/>
      <c r="L456" s="94"/>
      <c r="M456" s="95" t="s">
        <v>107</v>
      </c>
      <c r="N456" s="95"/>
      <c r="O456" s="206">
        <f>SUM(O450:O454)</f>
        <v>684</v>
      </c>
      <c r="P456" s="215">
        <f t="shared" ref="P456" si="412">SUM(P450:P454)</f>
        <v>43.9</v>
      </c>
      <c r="Q456" s="225">
        <f t="shared" ref="Q456" si="413">SUM(Q450:Q454)</f>
        <v>81.8</v>
      </c>
      <c r="R456" s="231">
        <f t="shared" ref="R456" si="414">SUM(R450:R454)</f>
        <v>21.7</v>
      </c>
      <c r="S456" s="3">
        <v>1615</v>
      </c>
      <c r="T456" s="94"/>
      <c r="U456" s="130"/>
      <c r="V456" s="94"/>
      <c r="W456" s="95" t="s">
        <v>107</v>
      </c>
      <c r="X456" s="95"/>
      <c r="Y456" s="32">
        <f>SUM(Y450:Y454)</f>
        <v>690.5</v>
      </c>
      <c r="Z456" s="45">
        <f t="shared" ref="Z456" si="415">SUM(Z450:Z454)</f>
        <v>24.798694516971281</v>
      </c>
      <c r="AA456" s="148">
        <f t="shared" ref="AA456" si="416">SUM(AA450:AA454)</f>
        <v>92.07493472584855</v>
      </c>
      <c r="AB456" s="46">
        <f t="shared" ref="AB456" si="417">SUM(AB450:AB454)</f>
        <v>22.345953002610965</v>
      </c>
      <c r="AC456" s="3">
        <v>1259</v>
      </c>
      <c r="AD456" s="94"/>
      <c r="AE456" s="130"/>
      <c r="AF456" s="94"/>
      <c r="AG456" s="95" t="s">
        <v>107</v>
      </c>
      <c r="AH456" s="95"/>
      <c r="AI456" s="32">
        <f>SUM(AI450:AI454)</f>
        <v>667.95</v>
      </c>
      <c r="AJ456" s="45">
        <f t="shared" ref="AJ456" si="418">SUM(AJ450:AJ454)</f>
        <v>46.6</v>
      </c>
      <c r="AK456" s="148">
        <f t="shared" ref="AK456" si="419">SUM(AK450:AK454)</f>
        <v>44.18</v>
      </c>
      <c r="AL456" s="46">
        <f t="shared" ref="AL456" si="420">SUM(AL450:AL454)</f>
        <v>31.234999999999999</v>
      </c>
    </row>
    <row r="457" spans="10:39" ht="15" thickBot="1" x14ac:dyDescent="0.35">
      <c r="J457" s="96"/>
      <c r="K457" s="131"/>
      <c r="L457" s="96"/>
      <c r="M457" s="97"/>
      <c r="N457" s="97"/>
      <c r="O457" s="246"/>
      <c r="P457" s="238"/>
      <c r="Q457" s="253"/>
      <c r="R457" s="261"/>
      <c r="T457" s="96" t="str">
        <f t="shared" ref="T457:T462" si="421">IFERROR(IF(W457="",O457/S457,W457),"")</f>
        <v/>
      </c>
      <c r="U457" s="131"/>
      <c r="V457" s="96"/>
      <c r="W457" s="97"/>
      <c r="X457" s="97"/>
      <c r="Y457" s="36"/>
      <c r="Z457" s="34"/>
      <c r="AA457" s="149"/>
      <c r="AB457" s="35"/>
      <c r="AD457" s="96" t="str">
        <f t="shared" ref="AD457:AD462" si="422">IFERROR(IF(AG457="",Y457/AC457,AG457),"")</f>
        <v/>
      </c>
      <c r="AE457" s="131"/>
      <c r="AF457" s="96"/>
      <c r="AG457" s="97"/>
      <c r="AH457" s="97"/>
      <c r="AI457" s="36"/>
      <c r="AJ457" s="34"/>
      <c r="AK457" s="149"/>
      <c r="AL457" s="35"/>
    </row>
    <row r="458" spans="10:39" ht="15" thickTop="1" x14ac:dyDescent="0.3">
      <c r="J458" s="78">
        <v>1.2</v>
      </c>
      <c r="K458" s="118">
        <f t="shared" si="362"/>
        <v>120</v>
      </c>
      <c r="L458" s="78" t="s">
        <v>99</v>
      </c>
      <c r="M458" s="79"/>
      <c r="N458" s="79" t="s">
        <v>48</v>
      </c>
      <c r="O458" s="244">
        <f>IF($J458="",(IFERROR(VLOOKUP($N458,$A$2:$H$595,4,0),"")),(IFERROR(IFERROR(VLOOKUP($N458,$A$2:$H$595,4,0),"")*$J458,"")))</f>
        <v>258</v>
      </c>
      <c r="P458" s="236">
        <f>IF($J458="",(IFERROR(VLOOKUP($N458,$A$2:$H$595,5,0),"")),(IFERROR(IFERROR(VLOOKUP($N458,$A$2:$H$595,5,0),"")*$J458,"")))</f>
        <v>22.8</v>
      </c>
      <c r="Q458" s="251">
        <f>IF($J458="",(IFERROR(VLOOKUP($N458,$A$2:$H$595,6,0),"")),(IFERROR(IFERROR(VLOOKUP($N458,$A$2:$H$595,6,0),"")*$J458,"")))</f>
        <v>0</v>
      </c>
      <c r="R458" s="259">
        <f>IF($J458="",(IFERROR(VLOOKUP($N458,$A$2:$H$595,7,0),"")),(IFERROR(IFERROR(VLOOKUP($N458,$A$2:$H$595,7,0),"")*$J458,"")))</f>
        <v>18</v>
      </c>
      <c r="S458">
        <f>IFERROR(VLOOKUP($X458,$A$2:$H$595,4,0),"")</f>
        <v>217</v>
      </c>
      <c r="T458" s="78">
        <f t="shared" si="421"/>
        <v>1.2</v>
      </c>
      <c r="U458" s="118">
        <f t="shared" si="363"/>
        <v>120</v>
      </c>
      <c r="V458" s="78" t="s">
        <v>99</v>
      </c>
      <c r="W458" s="79">
        <v>1.2</v>
      </c>
      <c r="X458" s="79" t="s">
        <v>31</v>
      </c>
      <c r="Y458" s="26">
        <f>IF($T458="",(IFERROR(VLOOKUP($X458,$A$2:$H$595,4,0),"")),(IFERROR(IFERROR(VLOOKUP($X458,$A$2:$H$595,4,0),"")*$T458,"")))</f>
        <v>260.39999999999998</v>
      </c>
      <c r="Z458" s="27">
        <f>IF($T458="",(IFERROR(VLOOKUP($X458,$A$2:$H$595,5,0),"")),(IFERROR(IFERROR(VLOOKUP($X458,$A$2:$H$595,5,0),"")*$T458,"")))</f>
        <v>24</v>
      </c>
      <c r="AA458" s="151">
        <f>IF($T458="",(IFERROR(VLOOKUP($X458,$A$2:$H$595,6,0),"")),(IFERROR(IFERROR(VLOOKUP($X458,$A$2:$H$595,6,0),"")*$T458,"")))</f>
        <v>0</v>
      </c>
      <c r="AB458" s="28">
        <f>IF($T458="",(IFERROR(VLOOKUP($X458,$A$2:$H$595,7,0),"")),(IFERROR(IFERROR(VLOOKUP($X458,$A$2:$H$595,7,0),"")*$T458,"")))</f>
        <v>16.8</v>
      </c>
      <c r="AC458">
        <f>IFERROR(VLOOKUP($AH458,$A$2:$H$595,4,0),"")</f>
        <v>170</v>
      </c>
      <c r="AD458" s="78">
        <f t="shared" si="422"/>
        <v>1.55</v>
      </c>
      <c r="AE458" s="118">
        <f t="shared" si="364"/>
        <v>155</v>
      </c>
      <c r="AF458" s="78" t="s">
        <v>99</v>
      </c>
      <c r="AG458" s="79">
        <v>1.55</v>
      </c>
      <c r="AH458" s="79" t="s">
        <v>45</v>
      </c>
      <c r="AI458" s="26">
        <f>IF($AD458="",(IFERROR(VLOOKUP($AH458,$A$2:$H$595,4,0),"")),(IFERROR(IFERROR(VLOOKUP($AH458,$A$2:$H$595,4,0),"")*$AD458,"")))</f>
        <v>263.5</v>
      </c>
      <c r="AJ458" s="27">
        <f>IF($AD458="",(IFERROR(VLOOKUP($AH458,$A$2:$H$595,5,0),"")),(IFERROR(IFERROR(VLOOKUP($AH458,$A$2:$H$595,5,0),"")*$AD458,"")))</f>
        <v>29.45</v>
      </c>
      <c r="AK458" s="151">
        <f>IF($AD458="",(IFERROR(VLOOKUP($AH458,$A$2:$H$595,6,0),"")),(IFERROR(IFERROR(VLOOKUP($AH458,$A$2:$H$595,6,0),"")*$AD458,"")))</f>
        <v>0</v>
      </c>
      <c r="AL458" s="28">
        <f>IF($AD458="",(IFERROR(VLOOKUP($AH458,$A$2:$H$595,7,0),"")),(IFERROR(IFERROR(VLOOKUP($AH458,$A$2:$H$595,7,0),"")*$AD458,"")))</f>
        <v>15.5</v>
      </c>
    </row>
    <row r="459" spans="10:39" x14ac:dyDescent="0.3">
      <c r="J459" s="80">
        <v>2.5</v>
      </c>
      <c r="K459" s="119">
        <f t="shared" si="362"/>
        <v>250</v>
      </c>
      <c r="L459" s="80" t="s">
        <v>99</v>
      </c>
      <c r="M459" s="81"/>
      <c r="N459" s="81" t="s">
        <v>54</v>
      </c>
      <c r="O459" s="245">
        <f>IF($J459="",(IFERROR(VLOOKUP($N459,$A$2:$H$595,4,0),"")),(IFERROR(IFERROR(VLOOKUP($N459,$A$2:$H$595,4,0),"")*$J459,"")))</f>
        <v>220</v>
      </c>
      <c r="P459" s="237">
        <f>IF($J459="",(IFERROR(VLOOKUP($N459,$A$2:$H$595,5,0),"")),(IFERROR(IFERROR(VLOOKUP($N459,$A$2:$H$595,5,0),"")*$J459,"")))</f>
        <v>2.5</v>
      </c>
      <c r="Q459" s="252">
        <f>IF($J459="",(IFERROR(VLOOKUP($N459,$A$2:$H$595,6,0),"")),(IFERROR(IFERROR(VLOOKUP($N459,$A$2:$H$595,6,0),"")*$J459,"")))</f>
        <v>52.5</v>
      </c>
      <c r="R459" s="260">
        <f>IF($J459="",(IFERROR(VLOOKUP($N459,$A$2:$H$595,7,0),"")),(IFERROR(IFERROR(VLOOKUP($N459,$A$2:$H$595,7,0),"")*$J459,"")))</f>
        <v>0</v>
      </c>
      <c r="S459">
        <f>IFERROR(VLOOKUP($X459,$A$2:$H$595,4,0),"")</f>
        <v>130</v>
      </c>
      <c r="T459" s="80">
        <f t="shared" si="421"/>
        <v>1.7</v>
      </c>
      <c r="U459" s="119">
        <f t="shared" si="363"/>
        <v>170</v>
      </c>
      <c r="V459" s="80" t="s">
        <v>99</v>
      </c>
      <c r="W459" s="81">
        <v>1.7</v>
      </c>
      <c r="X459" s="81" t="s">
        <v>42</v>
      </c>
      <c r="Y459" s="29">
        <f>IF($T459="",(IFERROR(VLOOKUP($X459,$A$2:$H$595,4,0),"")),(IFERROR(IFERROR(VLOOKUP($X459,$A$2:$H$595,4,0),"")*$T459,"")))</f>
        <v>221</v>
      </c>
      <c r="Z459" s="30">
        <f>IF($T459="",(IFERROR(VLOOKUP($X459,$A$2:$H$595,5,0),"")),(IFERROR(IFERROR(VLOOKUP($X459,$A$2:$H$595,5,0),"")*$T459,"")))</f>
        <v>4.08</v>
      </c>
      <c r="AA459" s="152">
        <f>IF($T459="",(IFERROR(VLOOKUP($X459,$A$2:$H$595,6,0),"")),(IFERROR(IFERROR(VLOOKUP($X459,$A$2:$H$595,6,0),"")*$T459,"")))</f>
        <v>48.620000000000005</v>
      </c>
      <c r="AB459" s="31">
        <f>IF($T459="",(IFERROR(VLOOKUP($X459,$A$2:$H$595,7,0),"")),(IFERROR(IFERROR(VLOOKUP($X459,$A$2:$H$595,7,0),"")*$T459,"")))</f>
        <v>0.34</v>
      </c>
      <c r="AC459">
        <f>IFERROR(VLOOKUP($AH459,$A$2:$H$595,4,0),"")</f>
        <v>122</v>
      </c>
      <c r="AD459" s="80">
        <f t="shared" si="422"/>
        <v>1.8</v>
      </c>
      <c r="AE459" s="119">
        <f t="shared" si="364"/>
        <v>180</v>
      </c>
      <c r="AF459" s="80" t="s">
        <v>99</v>
      </c>
      <c r="AG459" s="81">
        <v>1.8</v>
      </c>
      <c r="AH459" s="81" t="s">
        <v>56</v>
      </c>
      <c r="AI459" s="29">
        <f>IF($AD459="",(IFERROR(VLOOKUP($AH459,$A$2:$H$595,4,0),"")),(IFERROR(IFERROR(VLOOKUP($AH459,$A$2:$H$595,4,0),"")*$AD459,"")))</f>
        <v>219.6</v>
      </c>
      <c r="AJ459" s="30">
        <f>IF($AD459="",(IFERROR(VLOOKUP($AH459,$A$2:$H$595,5,0),"")),(IFERROR(IFERROR(VLOOKUP($AH459,$A$2:$H$595,5,0),"")*$AD459,"")))</f>
        <v>7.2</v>
      </c>
      <c r="AK459" s="152">
        <f>IF($AD459="",(IFERROR(VLOOKUP($AH459,$A$2:$H$595,6,0),"")),(IFERROR(IFERROR(VLOOKUP($AH459,$A$2:$H$595,6,0),"")*$AD459,"")))</f>
        <v>39.6</v>
      </c>
      <c r="AL459" s="31">
        <f>IF($AD459="",(IFERROR(VLOOKUP($AH459,$A$2:$H$595,7,0),"")),(IFERROR(IFERROR(VLOOKUP($AH459,$A$2:$H$595,7,0),"")*$AD459,"")))</f>
        <v>1.8</v>
      </c>
    </row>
    <row r="460" spans="10:39" x14ac:dyDescent="0.3">
      <c r="J460" s="80">
        <v>0.05</v>
      </c>
      <c r="K460" s="119">
        <f t="shared" si="362"/>
        <v>5</v>
      </c>
      <c r="L460" s="80" t="s">
        <v>99</v>
      </c>
      <c r="M460" s="81"/>
      <c r="N460" s="81" t="s">
        <v>15</v>
      </c>
      <c r="O460" s="245">
        <f>IF($J460="",(IFERROR(VLOOKUP($N460,$A$2:$H$595,4,0),"")),(IFERROR(IFERROR(VLOOKUP($N460,$A$2:$H$595,4,0),"")*$J460,"")))</f>
        <v>35.85</v>
      </c>
      <c r="P460" s="237">
        <f>IF($J460="",(IFERROR(VLOOKUP($N460,$A$2:$H$595,5,0),"")),(IFERROR(IFERROR(VLOOKUP($N460,$A$2:$H$595,5,0),"")*$J460,"")))</f>
        <v>0.05</v>
      </c>
      <c r="Q460" s="252">
        <f>IF($J460="",(IFERROR(VLOOKUP($N460,$A$2:$H$595,6,0),"")),(IFERROR(IFERROR(VLOOKUP($N460,$A$2:$H$595,6,0),"")*$J460,"")))</f>
        <v>0</v>
      </c>
      <c r="R460" s="260">
        <f>IF($J460="",(IFERROR(VLOOKUP($N460,$A$2:$H$595,7,0),"")),(IFERROR(IFERROR(VLOOKUP($N460,$A$2:$H$595,7,0),"")*$J460,"")))</f>
        <v>4.05</v>
      </c>
      <c r="S460">
        <f>IFERROR(VLOOKUP($X460,$A$2:$H$595,4,0),"")</f>
        <v>717</v>
      </c>
      <c r="T460" s="80">
        <f t="shared" si="421"/>
        <v>0.05</v>
      </c>
      <c r="U460" s="119">
        <f t="shared" si="363"/>
        <v>5</v>
      </c>
      <c r="V460" s="80" t="s">
        <v>99</v>
      </c>
      <c r="W460" s="81"/>
      <c r="X460" s="81" t="s">
        <v>15</v>
      </c>
      <c r="Y460" s="29">
        <f>IF($T460="",(IFERROR(VLOOKUP($X460,$A$2:$H$595,4,0),"")),(IFERROR(IFERROR(VLOOKUP($X460,$A$2:$H$595,4,0),"")*$T460,"")))</f>
        <v>35.85</v>
      </c>
      <c r="Z460" s="30">
        <f>IF($T460="",(IFERROR(VLOOKUP($X460,$A$2:$H$595,5,0),"")),(IFERROR(IFERROR(VLOOKUP($X460,$A$2:$H$595,5,0),"")*$T460,"")))</f>
        <v>0.05</v>
      </c>
      <c r="AA460" s="152">
        <f>IF($T460="",(IFERROR(VLOOKUP($X460,$A$2:$H$595,6,0),"")),(IFERROR(IFERROR(VLOOKUP($X460,$A$2:$H$595,6,0),"")*$T460,"")))</f>
        <v>0</v>
      </c>
      <c r="AB460" s="31">
        <f>IF($T460="",(IFERROR(VLOOKUP($X460,$A$2:$H$595,7,0),"")),(IFERROR(IFERROR(VLOOKUP($X460,$A$2:$H$595,7,0),"")*$T460,"")))</f>
        <v>4.05</v>
      </c>
      <c r="AC460">
        <f>IFERROR(VLOOKUP($AH460,$A$2:$H$595,4,0),"")</f>
        <v>900</v>
      </c>
      <c r="AD460" s="80">
        <f t="shared" si="422"/>
        <v>0.05</v>
      </c>
      <c r="AE460" s="119">
        <f t="shared" si="364"/>
        <v>5</v>
      </c>
      <c r="AF460" s="80" t="s">
        <v>99</v>
      </c>
      <c r="AG460" s="81">
        <v>0.05</v>
      </c>
      <c r="AH460" s="81" t="s">
        <v>21</v>
      </c>
      <c r="AI460" s="29">
        <f>IF($AD460="",(IFERROR(VLOOKUP($AH460,$A$2:$H$595,4,0),"")),(IFERROR(IFERROR(VLOOKUP($AH460,$A$2:$H$595,4,0),"")*$AD460,"")))</f>
        <v>45</v>
      </c>
      <c r="AJ460" s="30">
        <f>IF($AD460="",(IFERROR(VLOOKUP($AH460,$A$2:$H$595,5,0),"")),(IFERROR(IFERROR(VLOOKUP($AH460,$A$2:$H$595,5,0),"")*$AD460,"")))</f>
        <v>0</v>
      </c>
      <c r="AK460" s="152">
        <f>IF($AD460="",(IFERROR(VLOOKUP($AH460,$A$2:$H$595,6,0),"")),(IFERROR(IFERROR(VLOOKUP($AH460,$A$2:$H$595,6,0),"")*$AD460,"")))</f>
        <v>0</v>
      </c>
      <c r="AL460" s="31">
        <f>IF($AD460="",(IFERROR(VLOOKUP($AH460,$A$2:$H$595,7,0),"")),(IFERROR(IFERROR(VLOOKUP($AH460,$A$2:$H$595,7,0),"")*$AD460,"")))</f>
        <v>4.95</v>
      </c>
      <c r="AM460" s="3"/>
    </row>
    <row r="461" spans="10:39" x14ac:dyDescent="0.3">
      <c r="J461" s="80">
        <v>2</v>
      </c>
      <c r="K461" s="119">
        <f t="shared" si="362"/>
        <v>200</v>
      </c>
      <c r="L461" s="80" t="s">
        <v>99</v>
      </c>
      <c r="M461" s="81"/>
      <c r="N461" s="81" t="s">
        <v>91</v>
      </c>
      <c r="O461" s="245">
        <f>IF($J461="",(IFERROR(VLOOKUP($N461,$A$2:$H$595,4,0),"")),(IFERROR(IFERROR(VLOOKUP($N461,$A$2:$H$595,4,0),"")*$J461,"")))</f>
        <v>66</v>
      </c>
      <c r="P461" s="237">
        <f>IF($J461="",(IFERROR(VLOOKUP($N461,$A$2:$H$595,5,0),"")),(IFERROR(IFERROR(VLOOKUP($N461,$A$2:$H$595,5,0),"")*$J461,"")))</f>
        <v>0</v>
      </c>
      <c r="Q461" s="252">
        <f>IF($J461="",(IFERROR(VLOOKUP($N461,$A$2:$H$595,6,0),"")),(IFERROR(IFERROR(VLOOKUP($N461,$A$2:$H$595,6,0),"")*$J461,"")))</f>
        <v>16</v>
      </c>
      <c r="R461" s="260">
        <f>IF($J461="",(IFERROR(VLOOKUP($N461,$A$2:$H$595,7,0),"")),(IFERROR(IFERROR(VLOOKUP($N461,$A$2:$H$595,7,0),"")*$J461,"")))</f>
        <v>0</v>
      </c>
      <c r="S461">
        <f>IFERROR(VLOOKUP($X461,$A$2:$H$595,4,0),"")</f>
        <v>35</v>
      </c>
      <c r="T461" s="80">
        <f t="shared" si="421"/>
        <v>2</v>
      </c>
      <c r="U461" s="119">
        <f t="shared" si="363"/>
        <v>200</v>
      </c>
      <c r="V461" s="80" t="s">
        <v>99</v>
      </c>
      <c r="W461" s="81">
        <v>2</v>
      </c>
      <c r="X461" s="81" t="s">
        <v>82</v>
      </c>
      <c r="Y461" s="29">
        <f>IF($T461="",(IFERROR(VLOOKUP($X461,$A$2:$H$595,4,0),"")),(IFERROR(IFERROR(VLOOKUP($X461,$A$2:$H$595,4,0),"")*$T461,"")))</f>
        <v>70</v>
      </c>
      <c r="Z461" s="30">
        <f>IF($T461="",(IFERROR(VLOOKUP($X461,$A$2:$H$595,5,0),"")),(IFERROR(IFERROR(VLOOKUP($X461,$A$2:$H$595,5,0),"")*$T461,"")))</f>
        <v>3.78</v>
      </c>
      <c r="AA461" s="152">
        <f>IF($T461="",(IFERROR(VLOOKUP($X461,$A$2:$H$595,6,0),"")),(IFERROR(IFERROR(VLOOKUP($X461,$A$2:$H$595,6,0),"")*$T461,"")))</f>
        <v>15.76</v>
      </c>
      <c r="AB461" s="31">
        <f>IF($T461="",(IFERROR(VLOOKUP($X461,$A$2:$H$595,7,0),"")),(IFERROR(IFERROR(VLOOKUP($X461,$A$2:$H$595,7,0),"")*$T461,"")))</f>
        <v>1.46</v>
      </c>
      <c r="AC461">
        <f>IFERROR(VLOOKUP($AH461,$A$2:$H$595,4,0),"")</f>
        <v>33</v>
      </c>
      <c r="AD461" s="80">
        <f t="shared" si="422"/>
        <v>2</v>
      </c>
      <c r="AE461" s="119">
        <f t="shared" si="364"/>
        <v>200</v>
      </c>
      <c r="AF461" s="80" t="s">
        <v>99</v>
      </c>
      <c r="AG461" s="81">
        <v>2</v>
      </c>
      <c r="AH461" s="81" t="s">
        <v>91</v>
      </c>
      <c r="AI461" s="29">
        <f>IF($AD461="",(IFERROR(VLOOKUP($AH461,$A$2:$H$595,4,0),"")),(IFERROR(IFERROR(VLOOKUP($AH461,$A$2:$H$595,4,0),"")*$AD461,"")))</f>
        <v>66</v>
      </c>
      <c r="AJ461" s="30">
        <f>IF($AD461="",(IFERROR(VLOOKUP($AH461,$A$2:$H$595,5,0),"")),(IFERROR(IFERROR(VLOOKUP($AH461,$A$2:$H$595,5,0),"")*$AD461,"")))</f>
        <v>0</v>
      </c>
      <c r="AK461" s="152">
        <f>IF($AD461="",(IFERROR(VLOOKUP($AH461,$A$2:$H$595,6,0),"")),(IFERROR(IFERROR(VLOOKUP($AH461,$A$2:$H$595,6,0),"")*$AD461,"")))</f>
        <v>16</v>
      </c>
      <c r="AL461" s="31">
        <f>IF($AD461="",(IFERROR(VLOOKUP($AH461,$A$2:$H$595,7,0),"")),(IFERROR(IFERROR(VLOOKUP($AH461,$A$2:$H$595,7,0),"")*$AD461,"")))</f>
        <v>0</v>
      </c>
    </row>
    <row r="462" spans="10:39" x14ac:dyDescent="0.3">
      <c r="J462" s="80"/>
      <c r="K462" s="119"/>
      <c r="L462" s="80"/>
      <c r="M462" s="81"/>
      <c r="N462" s="81"/>
      <c r="O462" s="245" t="str">
        <f>IF($J462="",(IFERROR(VLOOKUP($N462,$A$2:$H$595,4,0),"")),(IFERROR(IFERROR(VLOOKUP($N462,$A$2:$H$595,4,0),"")*$J462,"")))</f>
        <v/>
      </c>
      <c r="P462" s="237" t="str">
        <f>IF($J462="",(IFERROR(VLOOKUP($N462,$A$2:$H$595,5,0),"")),(IFERROR(IFERROR(VLOOKUP($N462,$A$2:$H$595,5,0),"")*$J462,"")))</f>
        <v/>
      </c>
      <c r="Q462" s="252" t="str">
        <f>IF($J462="",(IFERROR(VLOOKUP($N462,$A$2:$H$595,6,0),"")),(IFERROR(IFERROR(VLOOKUP($N462,$A$2:$H$595,6,0),"")*$J462,"")))</f>
        <v/>
      </c>
      <c r="R462" s="260" t="str">
        <f>IF($J462="",(IFERROR(VLOOKUP($N462,$A$2:$H$595,7,0),"")),(IFERROR(IFERROR(VLOOKUP($N462,$A$2:$H$595,7,0),"")*$J462,"")))</f>
        <v/>
      </c>
      <c r="T462" s="80" t="str">
        <f t="shared" si="421"/>
        <v/>
      </c>
      <c r="U462" s="119"/>
      <c r="V462" s="80"/>
      <c r="W462" s="81"/>
      <c r="X462" s="81"/>
      <c r="Y462" s="29"/>
      <c r="Z462" s="30"/>
      <c r="AA462" s="152"/>
      <c r="AB462" s="31"/>
      <c r="AC462" t="str">
        <f>IFERROR(VLOOKUP($AH462,$A$2:$H$595,4,0),"")</f>
        <v/>
      </c>
      <c r="AD462" s="80" t="str">
        <f t="shared" si="422"/>
        <v/>
      </c>
      <c r="AE462" s="119"/>
      <c r="AF462" s="80"/>
      <c r="AG462" s="81"/>
      <c r="AH462" s="81"/>
      <c r="AI462" s="29"/>
      <c r="AJ462" s="30"/>
      <c r="AK462" s="152"/>
      <c r="AL462" s="31"/>
    </row>
    <row r="463" spans="10:39" x14ac:dyDescent="0.3">
      <c r="J463" s="80"/>
      <c r="K463" s="119"/>
      <c r="L463" s="80"/>
      <c r="M463" s="81" t="s">
        <v>107</v>
      </c>
      <c r="N463" s="81"/>
      <c r="O463" s="206">
        <f>SUM(O458:O462)</f>
        <v>579.85</v>
      </c>
      <c r="P463" s="215">
        <f t="shared" ref="P463" si="423">SUM(P458:P462)</f>
        <v>25.35</v>
      </c>
      <c r="Q463" s="225">
        <f t="shared" ref="Q463" si="424">SUM(Q458:Q462)</f>
        <v>68.5</v>
      </c>
      <c r="R463" s="231">
        <f t="shared" ref="R463" si="425">SUM(R458:R462)</f>
        <v>22.05</v>
      </c>
      <c r="S463" s="3">
        <v>1099</v>
      </c>
      <c r="T463" s="80"/>
      <c r="U463" s="119"/>
      <c r="V463" s="80"/>
      <c r="W463" s="81" t="s">
        <v>107</v>
      </c>
      <c r="X463" s="81"/>
      <c r="Y463" s="32">
        <f>SUM(Y458:Y462)</f>
        <v>587.25</v>
      </c>
      <c r="Z463" s="45">
        <f t="shared" ref="Z463" si="426">SUM(Z458:Z462)</f>
        <v>31.91</v>
      </c>
      <c r="AA463" s="148">
        <f t="shared" ref="AA463" si="427">SUM(AA458:AA462)</f>
        <v>64.38000000000001</v>
      </c>
      <c r="AB463" s="46">
        <f t="shared" ref="AB463" si="428">SUM(AB458:AB462)</f>
        <v>22.650000000000002</v>
      </c>
      <c r="AC463" s="3">
        <v>1225</v>
      </c>
      <c r="AD463" s="80"/>
      <c r="AE463" s="119"/>
      <c r="AF463" s="80"/>
      <c r="AG463" s="81" t="s">
        <v>107</v>
      </c>
      <c r="AH463" s="81"/>
      <c r="AI463" s="32">
        <f>SUM(AI458:AI462)</f>
        <v>594.1</v>
      </c>
      <c r="AJ463" s="45">
        <f t="shared" ref="AJ463" si="429">SUM(AJ458:AJ462)</f>
        <v>36.65</v>
      </c>
      <c r="AK463" s="148">
        <f t="shared" ref="AK463" si="430">SUM(AK458:AK462)</f>
        <v>55.6</v>
      </c>
      <c r="AL463" s="46">
        <f t="shared" ref="AL463" si="431">SUM(AL458:AL462)</f>
        <v>22.25</v>
      </c>
    </row>
    <row r="464" spans="10:39" ht="15" thickBot="1" x14ac:dyDescent="0.35">
      <c r="J464" s="82"/>
      <c r="K464" s="126"/>
      <c r="L464" s="82"/>
      <c r="M464" s="83"/>
      <c r="N464" s="83"/>
      <c r="O464" s="246"/>
      <c r="P464" s="238"/>
      <c r="Q464" s="253"/>
      <c r="R464" s="261"/>
      <c r="S464" s="3"/>
      <c r="T464" s="82"/>
      <c r="U464" s="126"/>
      <c r="V464" s="82"/>
      <c r="W464" s="83"/>
      <c r="X464" s="83"/>
      <c r="Y464" s="36"/>
      <c r="Z464" s="34"/>
      <c r="AA464" s="149"/>
      <c r="AB464" s="35"/>
      <c r="AC464" s="3"/>
      <c r="AD464" s="82"/>
      <c r="AE464" s="126"/>
      <c r="AF464" s="82"/>
      <c r="AG464" s="83"/>
      <c r="AH464" s="83"/>
      <c r="AI464" s="36"/>
      <c r="AJ464" s="34"/>
      <c r="AK464" s="149"/>
      <c r="AL464" s="35"/>
    </row>
    <row r="465" spans="3:39" ht="15.6" thickTop="1" thickBot="1" x14ac:dyDescent="0.35">
      <c r="J465" s="55"/>
      <c r="K465" s="128"/>
      <c r="L465" s="55"/>
      <c r="M465" s="63" t="s">
        <v>106</v>
      </c>
      <c r="N465" s="63"/>
      <c r="O465" s="212">
        <f>SUM(O427:O431,O435:O439,O441:O447,O449:O454,O457:O462)</f>
        <v>2753.0499999999997</v>
      </c>
      <c r="P465" s="221">
        <f t="shared" ref="P465:R465" si="432">SUM(P427:P431,P435:P439,P441:P447,P449:P454,P457:P462)</f>
        <v>220.17000000000002</v>
      </c>
      <c r="Q465" s="223">
        <f t="shared" si="432"/>
        <v>272.77999999999997</v>
      </c>
      <c r="R465" s="158">
        <f t="shared" si="432"/>
        <v>84.509999999999991</v>
      </c>
      <c r="S465" s="18">
        <v>4820.1000000000004</v>
      </c>
      <c r="T465" s="72"/>
      <c r="U465" s="120"/>
      <c r="V465" s="72"/>
      <c r="W465" s="63" t="s">
        <v>106</v>
      </c>
      <c r="X465" s="63"/>
      <c r="Y465" s="20">
        <f>SUM(Y427:Y431,Y435:Y439,Y441:Y447,Y449:Y454,Y457:Y462)</f>
        <v>2759.9199999999996</v>
      </c>
      <c r="Z465" s="21">
        <f t="shared" ref="Z465:AB465" si="433">SUM(Z427:Z431,Z435:Z439,Z441:Z447,Z449:Z454,Z457:Z462)</f>
        <v>202.2469123387535</v>
      </c>
      <c r="AA465" s="153">
        <f t="shared" si="433"/>
        <v>269.95958819119511</v>
      </c>
      <c r="AB465" s="22">
        <f t="shared" si="433"/>
        <v>89.838462903601055</v>
      </c>
      <c r="AC465" s="18">
        <v>4248</v>
      </c>
      <c r="AD465" s="72">
        <v>18.488855525059961</v>
      </c>
      <c r="AE465" s="120">
        <f t="shared" si="364"/>
        <v>1848.8855525059962</v>
      </c>
      <c r="AF465" s="72" t="s">
        <v>99</v>
      </c>
      <c r="AG465" s="63" t="s">
        <v>106</v>
      </c>
      <c r="AH465" s="63"/>
      <c r="AI465" s="20">
        <f>SUM(AI427:AI431,AI435:AI439,AI441:AI447,AI449:AI454,AI457:AI462)</f>
        <v>2764.65</v>
      </c>
      <c r="AJ465" s="21">
        <f t="shared" ref="AJ465:AL465" si="434">SUM(AJ427:AJ431,AJ435:AJ439,AJ441:AJ447,AJ449:AJ454,AJ457:AJ462)</f>
        <v>230.84000000000003</v>
      </c>
      <c r="AK465" s="153">
        <f t="shared" si="434"/>
        <v>209.34</v>
      </c>
      <c r="AL465" s="22">
        <f t="shared" si="434"/>
        <v>100.63499999999999</v>
      </c>
    </row>
    <row r="466" spans="3:39" x14ac:dyDescent="0.3">
      <c r="J466" s="56"/>
      <c r="K466" s="121"/>
      <c r="L466" s="56"/>
      <c r="M466" s="7"/>
      <c r="N466" s="7"/>
      <c r="O466" s="37"/>
      <c r="P466" s="37"/>
      <c r="Q466" s="37"/>
      <c r="R466" s="37"/>
      <c r="T466" s="56"/>
      <c r="U466" s="121"/>
      <c r="V466" s="56"/>
      <c r="W466" s="7"/>
      <c r="X466" s="7"/>
      <c r="Y466" s="37"/>
      <c r="Z466" s="37"/>
      <c r="AA466" s="37"/>
      <c r="AB466" s="37"/>
      <c r="AD466" s="56"/>
      <c r="AE466" s="121"/>
      <c r="AF466" s="56"/>
      <c r="AG466" s="7"/>
      <c r="AH466" s="7"/>
      <c r="AI466" s="37"/>
      <c r="AJ466" s="37"/>
      <c r="AK466" s="37"/>
      <c r="AL466" s="37"/>
    </row>
    <row r="467" spans="3:39" x14ac:dyDescent="0.3">
      <c r="J467" s="56"/>
      <c r="K467" s="121"/>
      <c r="L467" s="56"/>
      <c r="M467" s="7"/>
      <c r="N467" s="7"/>
      <c r="O467" s="37"/>
      <c r="P467" s="37"/>
      <c r="Q467" s="37"/>
      <c r="R467" s="37"/>
      <c r="T467" s="56"/>
      <c r="U467" s="121"/>
      <c r="V467" s="56"/>
      <c r="W467" s="7"/>
      <c r="X467" s="7"/>
      <c r="Y467" s="37"/>
      <c r="Z467" s="37"/>
      <c r="AA467" s="37"/>
      <c r="AB467" s="37"/>
      <c r="AD467" s="56"/>
      <c r="AE467" s="121"/>
      <c r="AF467" s="56"/>
      <c r="AG467" s="7"/>
      <c r="AH467" s="7"/>
      <c r="AI467" s="37"/>
      <c r="AJ467" s="37"/>
      <c r="AK467" s="37"/>
      <c r="AL467" s="37"/>
    </row>
    <row r="468" spans="3:39" x14ac:dyDescent="0.3">
      <c r="J468" s="56"/>
      <c r="K468" s="121"/>
      <c r="L468" s="56"/>
      <c r="M468" s="7"/>
      <c r="N468" s="7"/>
      <c r="O468" s="37"/>
      <c r="P468" s="37"/>
      <c r="Q468" s="37"/>
      <c r="R468" s="37"/>
      <c r="T468" s="56"/>
      <c r="U468" s="121"/>
      <c r="V468" s="56"/>
      <c r="W468" s="7"/>
      <c r="X468" s="7"/>
      <c r="Y468" s="37"/>
      <c r="Z468" s="37"/>
      <c r="AA468" s="37"/>
      <c r="AB468" s="37"/>
      <c r="AD468" s="56"/>
      <c r="AE468" s="121"/>
      <c r="AF468" s="56"/>
      <c r="AG468" s="7"/>
      <c r="AH468" s="7"/>
      <c r="AI468" s="37"/>
      <c r="AJ468" s="37"/>
      <c r="AK468" s="37"/>
      <c r="AL468" s="37"/>
      <c r="AM468" s="3"/>
    </row>
    <row r="469" spans="3:39" ht="15" thickBot="1" x14ac:dyDescent="0.35">
      <c r="J469" s="56" t="s">
        <v>69</v>
      </c>
      <c r="K469" s="121"/>
      <c r="L469" s="56"/>
      <c r="M469" s="7" t="str">
        <f>IFERROR(VLOOKUP(#REF!,$A$2:$H$12,6,0),"")</f>
        <v/>
      </c>
      <c r="N469" s="7" t="s">
        <v>70</v>
      </c>
      <c r="O469" s="38" t="s">
        <v>0</v>
      </c>
      <c r="P469" s="38" t="s">
        <v>1</v>
      </c>
      <c r="Q469" s="38" t="s">
        <v>2</v>
      </c>
      <c r="R469" s="38" t="s">
        <v>3</v>
      </c>
      <c r="S469" s="7" t="s">
        <v>71</v>
      </c>
      <c r="T469" s="56" t="s">
        <v>69</v>
      </c>
      <c r="U469" s="121"/>
      <c r="V469" s="56"/>
      <c r="W469" s="7" t="str">
        <f>IFERROR(VLOOKUP(#REF!,$A$2:$H$12,6,0),"")</f>
        <v/>
      </c>
      <c r="X469" s="7" t="s">
        <v>70</v>
      </c>
      <c r="Y469" s="38" t="s">
        <v>0</v>
      </c>
      <c r="Z469" s="38" t="s">
        <v>1</v>
      </c>
      <c r="AA469" s="38" t="s">
        <v>2</v>
      </c>
      <c r="AB469" s="38" t="s">
        <v>3</v>
      </c>
      <c r="AC469" s="7" t="s">
        <v>72</v>
      </c>
      <c r="AD469" s="56" t="s">
        <v>69</v>
      </c>
      <c r="AE469" s="121"/>
      <c r="AF469" s="56"/>
      <c r="AG469" s="7" t="str">
        <f>IFERROR(VLOOKUP(#REF!,$A$2:$H$12,6,0),"")</f>
        <v/>
      </c>
      <c r="AH469" s="7" t="s">
        <v>70</v>
      </c>
      <c r="AI469" s="38" t="s">
        <v>0</v>
      </c>
      <c r="AJ469" s="38" t="s">
        <v>1</v>
      </c>
      <c r="AK469" s="38" t="s">
        <v>2</v>
      </c>
      <c r="AL469" s="38" t="s">
        <v>3</v>
      </c>
    </row>
    <row r="470" spans="3:39" ht="15" thickTop="1" x14ac:dyDescent="0.3">
      <c r="J470" s="48">
        <v>4</v>
      </c>
      <c r="K470" s="108">
        <v>4</v>
      </c>
      <c r="L470" s="48" t="s">
        <v>100</v>
      </c>
      <c r="M470" s="66"/>
      <c r="N470" s="66" t="s">
        <v>5</v>
      </c>
      <c r="O470" s="244">
        <f>IF($J470="",(IFERROR(VLOOKUP($N470,$A$2:$H$595,4,0),"")),(IFERROR(IFERROR(VLOOKUP($N470,$A$2:$H$595,4,0),"")*$J470,"")))</f>
        <v>320</v>
      </c>
      <c r="P470" s="236">
        <f>IF($J470="",(IFERROR(VLOOKUP($N470,$A$2:$H$595,5,0),"")),(IFERROR(IFERROR(VLOOKUP($N470,$A$2:$H$595,5,0),"")*$J470,"")))</f>
        <v>24</v>
      </c>
      <c r="Q470" s="251">
        <f>IF($J470="",(IFERROR(VLOOKUP($N470,$A$2:$H$595,6,0),"")),(IFERROR(IFERROR(VLOOKUP($N470,$A$2:$H$595,6,0),"")*$J470,"")))</f>
        <v>0</v>
      </c>
      <c r="R470" s="259">
        <f>IF($J470="",(IFERROR(VLOOKUP($N470,$A$2:$H$595,7,0),"")),(IFERROR(IFERROR(VLOOKUP($N470,$A$2:$H$595,7,0),"")*$J470,"")))</f>
        <v>20</v>
      </c>
      <c r="S470">
        <f>IFERROR(VLOOKUP($X470,$A$2:$H$595,4,0),"")</f>
        <v>237.10000000000002</v>
      </c>
      <c r="T470" s="48">
        <f t="shared" ref="T470:T474" si="435">IFERROR(IF(W470="",O470/S470,W470),"")</f>
        <v>1.2</v>
      </c>
      <c r="U470" s="108">
        <f t="shared" si="363"/>
        <v>120</v>
      </c>
      <c r="V470" s="48" t="s">
        <v>99</v>
      </c>
      <c r="W470" s="66">
        <v>1.2</v>
      </c>
      <c r="X470" s="66" t="s">
        <v>6</v>
      </c>
      <c r="Y470" s="26">
        <f>IF($T470="",(IFERROR(VLOOKUP($X470,$A$2:$H$595,4,0),"")),(IFERROR(IFERROR(VLOOKUP($X470,$A$2:$H$595,4,0),"")*$T470,"")))</f>
        <v>284.52000000000004</v>
      </c>
      <c r="Z470" s="27">
        <f>IF($T470="",(IFERROR(VLOOKUP($X470,$A$2:$H$595,5,0),"")),(IFERROR(IFERROR(VLOOKUP($X470,$A$2:$H$595,5,0),"")*$T470,"")))</f>
        <v>23.16</v>
      </c>
      <c r="AA470" s="151">
        <f>IF($T470="",(IFERROR(VLOOKUP($X470,$A$2:$H$595,6,0),"")),(IFERROR(IFERROR(VLOOKUP($X470,$A$2:$H$595,6,0),"")*$T470,"")))</f>
        <v>0.72</v>
      </c>
      <c r="AB470" s="28">
        <f>IF($T470="",(IFERROR(VLOOKUP($X470,$A$2:$H$595,7,0),"")),(IFERROR(IFERROR(VLOOKUP($X470,$A$2:$H$595,7,0),"")*$T470,"")))</f>
        <v>21</v>
      </c>
      <c r="AC470">
        <f>IFERROR(VLOOKUP($AH470,$A$2:$H$595,4,0),"")</f>
        <v>80</v>
      </c>
      <c r="AD470" s="48">
        <f t="shared" ref="AD470:AD474" si="436">IFERROR(IF(AG470="",Y470/AC470,AG470),"")</f>
        <v>3</v>
      </c>
      <c r="AE470" s="108">
        <f t="shared" si="364"/>
        <v>300</v>
      </c>
      <c r="AF470" s="48" t="s">
        <v>99</v>
      </c>
      <c r="AG470" s="66">
        <v>3</v>
      </c>
      <c r="AH470" s="66" t="s">
        <v>73</v>
      </c>
      <c r="AI470" s="26">
        <f>IF($AD470="",(IFERROR(VLOOKUP($AH470,$A$2:$H$595,4,0),"")),(IFERROR(IFERROR(VLOOKUP($AH470,$A$2:$H$595,4,0),"")*$AD470,"")))</f>
        <v>240</v>
      </c>
      <c r="AJ470" s="27">
        <f>IF($AD470="",(IFERROR(VLOOKUP($AH470,$A$2:$H$595,5,0),"")),(IFERROR(IFERROR(VLOOKUP($AH470,$A$2:$H$595,5,0),"")*$AD470,"")))</f>
        <v>33</v>
      </c>
      <c r="AK470" s="151">
        <f>IF($AD470="",(IFERROR(VLOOKUP($AH470,$A$2:$H$595,6,0),"")),(IFERROR(IFERROR(VLOOKUP($AH470,$A$2:$H$595,6,0),"")*$AD470,"")))</f>
        <v>9</v>
      </c>
      <c r="AL470" s="28">
        <f>IF($AD470="",(IFERROR(VLOOKUP($AH470,$A$2:$H$595,7,0),"")),(IFERROR(IFERROR(VLOOKUP($AH470,$A$2:$H$595,7,0),"")*$AD470,"")))</f>
        <v>6.8999999999999995</v>
      </c>
    </row>
    <row r="471" spans="3:39" x14ac:dyDescent="0.3">
      <c r="C471">
        <f>1750/2000</f>
        <v>0.875</v>
      </c>
      <c r="J471" s="49">
        <v>1</v>
      </c>
      <c r="K471" s="109">
        <v>1</v>
      </c>
      <c r="L471" s="49" t="s">
        <v>101</v>
      </c>
      <c r="M471" s="60"/>
      <c r="N471" s="60" t="s">
        <v>7</v>
      </c>
      <c r="O471" s="245">
        <f>IF($J471="",(IFERROR(VLOOKUP($N471,$A$2:$H$595,4,0),"")),(IFERROR(IFERROR(VLOOKUP($N471,$A$2:$H$595,4,0),"")*$J471,"")))</f>
        <v>141</v>
      </c>
      <c r="P471" s="237">
        <f>IF($J471="",(IFERROR(VLOOKUP($N471,$A$2:$H$595,5,0),"")),(IFERROR(IFERROR(VLOOKUP($N471,$A$2:$H$595,5,0),"")*$J471,"")))</f>
        <v>5.4</v>
      </c>
      <c r="Q471" s="252">
        <f>IF($J471="",(IFERROR(VLOOKUP($N471,$A$2:$H$595,6,0),"")),(IFERROR(IFERROR(VLOOKUP($N471,$A$2:$H$595,6,0),"")*$J471,"")))</f>
        <v>27.2</v>
      </c>
      <c r="R471" s="260">
        <f>IF($J471="",(IFERROR(VLOOKUP($N471,$A$2:$H$595,7,0),"")),(IFERROR(IFERROR(VLOOKUP($N471,$A$2:$H$595,7,0),"")*$J471,"")))</f>
        <v>1.7</v>
      </c>
      <c r="S471">
        <f>IFERROR(VLOOKUP($X471,$A$2:$H$595,4,0),"")</f>
        <v>202</v>
      </c>
      <c r="T471" s="49">
        <f t="shared" si="435"/>
        <v>0.69801980198019797</v>
      </c>
      <c r="U471" s="109">
        <f t="shared" si="363"/>
        <v>69.801980198019791</v>
      </c>
      <c r="V471" s="49" t="s">
        <v>99</v>
      </c>
      <c r="W471" s="60"/>
      <c r="X471" s="60" t="s">
        <v>145</v>
      </c>
      <c r="Y471" s="29">
        <f>IF($T471="",(IFERROR(VLOOKUP($X471,$A$2:$H$595,4,0),"")),(IFERROR(IFERROR(VLOOKUP($X471,$A$2:$H$595,4,0),"")*$T471,"")))</f>
        <v>141</v>
      </c>
      <c r="Z471" s="30">
        <f>IF($T471="",(IFERROR(VLOOKUP($X471,$A$2:$H$595,5,0),"")),(IFERROR(IFERROR(VLOOKUP($X471,$A$2:$H$595,5,0),"")*$T471,"")))</f>
        <v>7.6782178217821775</v>
      </c>
      <c r="AA471" s="152">
        <f>IF($T471="",(IFERROR(VLOOKUP($X471,$A$2:$H$595,6,0),"")),(IFERROR(IFERROR(VLOOKUP($X471,$A$2:$H$595,6,0),"")*$T471,"")))</f>
        <v>23.034653465346533</v>
      </c>
      <c r="AB471" s="31">
        <f>IF($T471="",(IFERROR(VLOOKUP($X471,$A$2:$H$595,7,0),"")),(IFERROR(IFERROR(VLOOKUP($X471,$A$2:$H$595,7,0),"")*$T471,"")))</f>
        <v>0.34900990099009899</v>
      </c>
      <c r="AC471">
        <f>IFERROR(VLOOKUP($AH471,$A$2:$H$595,4,0),"")</f>
        <v>100</v>
      </c>
      <c r="AD471" s="49">
        <f t="shared" si="436"/>
        <v>1</v>
      </c>
      <c r="AE471" s="109">
        <f t="shared" si="364"/>
        <v>100</v>
      </c>
      <c r="AF471" s="49" t="s">
        <v>99</v>
      </c>
      <c r="AG471" s="60">
        <v>1</v>
      </c>
      <c r="AH471" s="60" t="s">
        <v>29</v>
      </c>
      <c r="AI471" s="29">
        <f>IF($AD471="",(IFERROR(VLOOKUP($AH471,$A$2:$H$595,4,0),"")),(IFERROR(IFERROR(VLOOKUP($AH471,$A$2:$H$595,4,0),"")*$AD471,"")))</f>
        <v>100</v>
      </c>
      <c r="AJ471" s="30">
        <f>IF($AD471="",(IFERROR(VLOOKUP($AH471,$A$2:$H$595,5,0),"")),(IFERROR(IFERROR(VLOOKUP($AH471,$A$2:$H$595,5,0),"")*$AD471,"")))</f>
        <v>0</v>
      </c>
      <c r="AK471" s="152">
        <f>IF($AD471="",(IFERROR(VLOOKUP($AH471,$A$2:$H$595,6,0),"")),(IFERROR(IFERROR(VLOOKUP($AH471,$A$2:$H$595,6,0),"")*$AD471,"")))</f>
        <v>23</v>
      </c>
      <c r="AL471" s="31">
        <f>IF($AD471="",(IFERROR(VLOOKUP($AH471,$A$2:$H$595,7,0),"")),(IFERROR(IFERROR(VLOOKUP($AH471,$A$2:$H$595,7,0),"")*$AD471,"")))</f>
        <v>1</v>
      </c>
    </row>
    <row r="472" spans="3:39" x14ac:dyDescent="0.3">
      <c r="J472" s="49">
        <v>1</v>
      </c>
      <c r="K472" s="109">
        <f t="shared" si="362"/>
        <v>100</v>
      </c>
      <c r="L472" s="49" t="s">
        <v>99</v>
      </c>
      <c r="M472" s="60"/>
      <c r="N472" s="60" t="s">
        <v>43</v>
      </c>
      <c r="O472" s="245">
        <f>IF($J472="",(IFERROR(VLOOKUP($N472,$A$2:$H$595,4,0),"")),(IFERROR(IFERROR(VLOOKUP($N472,$A$2:$H$595,4,0),"")*$J472,"")))</f>
        <v>100</v>
      </c>
      <c r="P472" s="237">
        <f>IF($J472="",(IFERROR(VLOOKUP($N472,$A$2:$H$595,5,0),"")),(IFERROR(IFERROR(VLOOKUP($N472,$A$2:$H$595,5,0),"")*$J472,"")))</f>
        <v>19</v>
      </c>
      <c r="Q472" s="252">
        <f>IF($J472="",(IFERROR(VLOOKUP($N472,$A$2:$H$595,6,0),"")),(IFERROR(IFERROR(VLOOKUP($N472,$A$2:$H$595,6,0),"")*$J472,"")))</f>
        <v>1</v>
      </c>
      <c r="R472" s="260">
        <f>IF($J472="",(IFERROR(VLOOKUP($N472,$A$2:$H$595,7,0),"")),(IFERROR(IFERROR(VLOOKUP($N472,$A$2:$H$595,7,0),"")*$J472,"")))</f>
        <v>2</v>
      </c>
      <c r="S472">
        <f>IFERROR(VLOOKUP($X472,$A$2:$H$595,4,0),"")</f>
        <v>278</v>
      </c>
      <c r="T472" s="49">
        <f t="shared" si="435"/>
        <v>0.45</v>
      </c>
      <c r="U472" s="109">
        <f t="shared" si="363"/>
        <v>45</v>
      </c>
      <c r="V472" s="49" t="s">
        <v>99</v>
      </c>
      <c r="W472" s="60">
        <v>0.45</v>
      </c>
      <c r="X472" s="60" t="s">
        <v>41</v>
      </c>
      <c r="Y472" s="29">
        <f>IF($T472="",(IFERROR(VLOOKUP($X472,$A$2:$H$595,4,0),"")),(IFERROR(IFERROR(VLOOKUP($X472,$A$2:$H$595,4,0),"")*$T472,"")))</f>
        <v>125.10000000000001</v>
      </c>
      <c r="Z472" s="30">
        <f>IF($T472="",(IFERROR(VLOOKUP($X472,$A$2:$H$595,5,0),"")),(IFERROR(IFERROR(VLOOKUP($X472,$A$2:$H$595,5,0),"")*$T472,"")))</f>
        <v>12.15</v>
      </c>
      <c r="AA472" s="152">
        <f>IF($T472="",(IFERROR(VLOOKUP($X472,$A$2:$H$595,6,0),"")),(IFERROR(IFERROR(VLOOKUP($X472,$A$2:$H$595,6,0),"")*$T472,"")))</f>
        <v>0.9</v>
      </c>
      <c r="AB472" s="31">
        <f>IF($T472="",(IFERROR(VLOOKUP($X472,$A$2:$H$595,7,0),"")),(IFERROR(IFERROR(VLOOKUP($X472,$A$2:$H$595,7,0),"")*$T472,"")))</f>
        <v>7.2</v>
      </c>
      <c r="AC472">
        <f>IFERROR(VLOOKUP($AH472,$A$2:$H$595,4,0),"")</f>
        <v>600</v>
      </c>
      <c r="AD472" s="49">
        <f t="shared" si="436"/>
        <v>0.2</v>
      </c>
      <c r="AE472" s="109">
        <f t="shared" si="364"/>
        <v>20</v>
      </c>
      <c r="AF472" s="49" t="s">
        <v>99</v>
      </c>
      <c r="AG472" s="60">
        <v>0.2</v>
      </c>
      <c r="AH472" s="60" t="s">
        <v>14</v>
      </c>
      <c r="AI472" s="29">
        <f>IF($AD472="",(IFERROR(VLOOKUP($AH472,$A$2:$H$595,4,0),"")),(IFERROR(IFERROR(VLOOKUP($AH472,$A$2:$H$595,4,0),"")*$AD472,"")))</f>
        <v>120</v>
      </c>
      <c r="AJ472" s="30">
        <f>IF($AD472="",(IFERROR(VLOOKUP($AH472,$A$2:$H$595,5,0),"")),(IFERROR(IFERROR(VLOOKUP($AH472,$A$2:$H$595,5,0),"")*$AD472,"")))</f>
        <v>4.8000000000000007</v>
      </c>
      <c r="AK472" s="152">
        <f>IF($AD472="",(IFERROR(VLOOKUP($AH472,$A$2:$H$595,6,0),"")),(IFERROR(IFERROR(VLOOKUP($AH472,$A$2:$H$595,6,0),"")*$AD472,"")))</f>
        <v>2.4000000000000004</v>
      </c>
      <c r="AL472" s="31">
        <f>IF($AD472="",(IFERROR(VLOOKUP($AH472,$A$2:$H$595,7,0),"")),(IFERROR(IFERROR(VLOOKUP($AH472,$A$2:$H$595,7,0),"")*$AD472,"")))</f>
        <v>9.6000000000000014</v>
      </c>
    </row>
    <row r="473" spans="3:39" x14ac:dyDescent="0.3">
      <c r="J473" s="49">
        <v>0.05</v>
      </c>
      <c r="K473" s="109">
        <f t="shared" si="362"/>
        <v>5</v>
      </c>
      <c r="L473" s="49" t="s">
        <v>99</v>
      </c>
      <c r="M473" s="60"/>
      <c r="N473" s="60" t="s">
        <v>15</v>
      </c>
      <c r="O473" s="245">
        <f>IF($J473="",(IFERROR(VLOOKUP($N473,$A$2:$H$595,4,0),"")),(IFERROR(IFERROR(VLOOKUP($N473,$A$2:$H$595,4,0),"")*$J473,"")))</f>
        <v>35.85</v>
      </c>
      <c r="P473" s="237">
        <f>IF($J473="",(IFERROR(VLOOKUP($N473,$A$2:$H$595,5,0),"")),(IFERROR(IFERROR(VLOOKUP($N473,$A$2:$H$595,5,0),"")*$J473,"")))</f>
        <v>0.05</v>
      </c>
      <c r="Q473" s="252">
        <f>IF($J473="",(IFERROR(VLOOKUP($N473,$A$2:$H$595,6,0),"")),(IFERROR(IFERROR(VLOOKUP($N473,$A$2:$H$595,6,0),"")*$J473,"")))</f>
        <v>0</v>
      </c>
      <c r="R473" s="260">
        <f>IF($J473="",(IFERROR(VLOOKUP($N473,$A$2:$H$595,7,0),"")),(IFERROR(IFERROR(VLOOKUP($N473,$A$2:$H$595,7,0),"")*$J473,"")))</f>
        <v>4.05</v>
      </c>
      <c r="S473">
        <f>IFERROR(VLOOKUP($X473,$A$2:$H$595,4,0),"")</f>
        <v>156</v>
      </c>
      <c r="T473" s="49">
        <f t="shared" si="435"/>
        <v>0.25</v>
      </c>
      <c r="U473" s="109">
        <f t="shared" si="363"/>
        <v>25</v>
      </c>
      <c r="V473" s="49" t="s">
        <v>99</v>
      </c>
      <c r="W473" s="60">
        <v>0.25</v>
      </c>
      <c r="X473" s="60" t="s">
        <v>16</v>
      </c>
      <c r="Y473" s="29">
        <f>IF($T473="",(IFERROR(VLOOKUP($X473,$A$2:$H$595,4,0),"")),(IFERROR(IFERROR(VLOOKUP($X473,$A$2:$H$595,4,0),"")*$T473,"")))</f>
        <v>39</v>
      </c>
      <c r="Z473" s="30">
        <f>IF($T473="",(IFERROR(VLOOKUP($X473,$A$2:$H$595,5,0),"")),(IFERROR(IFERROR(VLOOKUP($X473,$A$2:$H$595,5,0),"")*$T473,"")))</f>
        <v>2.1</v>
      </c>
      <c r="AA473" s="152">
        <f>IF($T473="",(IFERROR(VLOOKUP($X473,$A$2:$H$595,6,0),"")),(IFERROR(IFERROR(VLOOKUP($X473,$A$2:$H$595,6,0),"")*$T473,"")))</f>
        <v>1.7</v>
      </c>
      <c r="AB473" s="31">
        <f>IF($T473="",(IFERROR(VLOOKUP($X473,$A$2:$H$595,7,0),"")),(IFERROR(IFERROR(VLOOKUP($X473,$A$2:$H$595,7,0),"")*$T473,"")))</f>
        <v>2.65</v>
      </c>
      <c r="AC473">
        <f>IFERROR(VLOOKUP($AH473,$A$2:$H$595,4,0),"")</f>
        <v>120</v>
      </c>
      <c r="AD473" s="49">
        <f t="shared" si="436"/>
        <v>1</v>
      </c>
      <c r="AE473" s="109">
        <v>1</v>
      </c>
      <c r="AF473" s="49" t="s">
        <v>105</v>
      </c>
      <c r="AG473" s="60">
        <v>1</v>
      </c>
      <c r="AH473" s="60" t="s">
        <v>134</v>
      </c>
      <c r="AI473" s="29">
        <f>IF($AD473="",(IFERROR(VLOOKUP($AH473,$A$2:$H$595,4,0),"")),(IFERROR(IFERROR(VLOOKUP($AH473,$A$2:$H$595,4,0),"")*$AD473,"")))</f>
        <v>120</v>
      </c>
      <c r="AJ473" s="30">
        <f>IF($AD473="",(IFERROR(VLOOKUP($AH473,$A$2:$H$595,5,0),"")),(IFERROR(IFERROR(VLOOKUP($AH473,$A$2:$H$595,5,0),"")*$AD473,"")))</f>
        <v>24</v>
      </c>
      <c r="AK473" s="152">
        <f>IF($AD473="",(IFERROR(VLOOKUP($AH473,$A$2:$H$595,6,0),"")),(IFERROR(IFERROR(VLOOKUP($AH473,$A$2:$H$595,6,0),"")*$AD473,"")))</f>
        <v>3</v>
      </c>
      <c r="AL473" s="31">
        <f>IF($AD473="",(IFERROR(VLOOKUP($AH473,$A$2:$H$595,7,0),"")),(IFERROR(IFERROR(VLOOKUP($AH473,$A$2:$H$595,7,0),"")*$AD473,"")))</f>
        <v>1</v>
      </c>
    </row>
    <row r="474" spans="3:39" x14ac:dyDescent="0.3">
      <c r="D474">
        <v>0.26</v>
      </c>
      <c r="E474">
        <v>0.44</v>
      </c>
      <c r="F474">
        <v>0.3</v>
      </c>
      <c r="J474" s="49"/>
      <c r="K474" s="109"/>
      <c r="L474" s="49"/>
      <c r="M474" s="60"/>
      <c r="N474" s="60"/>
      <c r="O474" s="245" t="str">
        <f>IF($J474="",(IFERROR(VLOOKUP($N474,$A$2:$H$595,4,0),"")),(IFERROR(IFERROR(VLOOKUP($N474,$A$2:$H$595,4,0),"")*$J474,"")))</f>
        <v/>
      </c>
      <c r="P474" s="237" t="str">
        <f>IF($J474="",(IFERROR(VLOOKUP($N474,$A$2:$H$595,5,0),"")),(IFERROR(IFERROR(VLOOKUP($N474,$A$2:$H$595,5,0),"")*$J474,"")))</f>
        <v/>
      </c>
      <c r="Q474" s="252" t="str">
        <f>IF($J474="",(IFERROR(VLOOKUP($N474,$A$2:$H$595,6,0),"")),(IFERROR(IFERROR(VLOOKUP($N474,$A$2:$H$595,6,0),"")*$J474,"")))</f>
        <v/>
      </c>
      <c r="R474" s="260" t="str">
        <f>IF($J474="",(IFERROR(VLOOKUP($N474,$A$2:$H$595,7,0),"")),(IFERROR(IFERROR(VLOOKUP($N474,$A$2:$H$595,7,0),"")*$J474,"")))</f>
        <v/>
      </c>
      <c r="T474" s="49" t="str">
        <f t="shared" si="435"/>
        <v/>
      </c>
      <c r="U474" s="109"/>
      <c r="V474" s="49"/>
      <c r="W474" s="60"/>
      <c r="X474" s="60"/>
      <c r="Y474" s="29"/>
      <c r="Z474" s="30"/>
      <c r="AA474" s="152"/>
      <c r="AB474" s="31"/>
      <c r="AD474" s="49" t="str">
        <f t="shared" si="436"/>
        <v/>
      </c>
      <c r="AE474" s="109"/>
      <c r="AF474" s="49"/>
      <c r="AG474" s="60"/>
      <c r="AH474" s="60"/>
      <c r="AI474" s="29"/>
      <c r="AJ474" s="30"/>
      <c r="AK474" s="152"/>
      <c r="AL474" s="31"/>
    </row>
    <row r="475" spans="3:39" x14ac:dyDescent="0.3">
      <c r="D475">
        <f>$C$476*D474</f>
        <v>845</v>
      </c>
      <c r="E475">
        <f>$C$476*E474</f>
        <v>1430</v>
      </c>
      <c r="F475">
        <f>$C$476*F474</f>
        <v>975</v>
      </c>
      <c r="J475" s="49"/>
      <c r="K475" s="109"/>
      <c r="L475" s="49"/>
      <c r="M475" s="60" t="s">
        <v>107</v>
      </c>
      <c r="N475" s="60"/>
      <c r="O475" s="206">
        <f>SUM(O470:O474)</f>
        <v>596.85</v>
      </c>
      <c r="P475" s="215">
        <f t="shared" ref="P475" si="437">SUM(P470:P474)</f>
        <v>48.449999999999996</v>
      </c>
      <c r="Q475" s="225">
        <f t="shared" ref="Q475" si="438">SUM(Q470:Q474)</f>
        <v>28.2</v>
      </c>
      <c r="R475" s="231">
        <f t="shared" ref="R475" si="439">SUM(R470:R474)</f>
        <v>27.75</v>
      </c>
      <c r="S475" s="3">
        <v>858.1</v>
      </c>
      <c r="T475" s="49"/>
      <c r="U475" s="109"/>
      <c r="V475" s="49"/>
      <c r="W475" s="60" t="s">
        <v>107</v>
      </c>
      <c r="X475" s="60"/>
      <c r="Y475" s="32">
        <f>SUM(Y470:Y474)</f>
        <v>589.62</v>
      </c>
      <c r="Z475" s="45">
        <f t="shared" ref="Z475" si="440">SUM(Z470:Z474)</f>
        <v>45.08821782178218</v>
      </c>
      <c r="AA475" s="148">
        <f t="shared" ref="AA475" si="441">SUM(AA470:AA474)</f>
        <v>26.35465346534653</v>
      </c>
      <c r="AB475" s="46">
        <f t="shared" ref="AB475" si="442">SUM(AB470:AB474)</f>
        <v>31.199009900990095</v>
      </c>
      <c r="AC475" s="3">
        <v>119</v>
      </c>
      <c r="AD475" s="49"/>
      <c r="AE475" s="109"/>
      <c r="AF475" s="49"/>
      <c r="AG475" s="60" t="s">
        <v>107</v>
      </c>
      <c r="AH475" s="60"/>
      <c r="AI475" s="32">
        <f>SUM(AI470:AI474)</f>
        <v>580</v>
      </c>
      <c r="AJ475" s="45">
        <f t="shared" ref="AJ475" si="443">SUM(AJ470:AJ474)</f>
        <v>61.8</v>
      </c>
      <c r="AK475" s="148">
        <f t="shared" ref="AK475" si="444">SUM(AK470:AK474)</f>
        <v>37.4</v>
      </c>
      <c r="AL475" s="46">
        <f t="shared" ref="AL475" si="445">SUM(AL470:AL474)</f>
        <v>18.5</v>
      </c>
    </row>
    <row r="476" spans="3:39" ht="15" thickBot="1" x14ac:dyDescent="0.35">
      <c r="C476">
        <v>3250</v>
      </c>
      <c r="D476">
        <f>D475/4</f>
        <v>211.25</v>
      </c>
      <c r="E476">
        <f>E475/4</f>
        <v>357.5</v>
      </c>
      <c r="F476">
        <f>F475/9</f>
        <v>108.33333333333333</v>
      </c>
      <c r="J476" s="50"/>
      <c r="K476" s="110"/>
      <c r="L476" s="50"/>
      <c r="M476" s="61"/>
      <c r="N476" s="61"/>
      <c r="O476" s="266" t="str">
        <f>IF($J476="",(IFERROR(VLOOKUP($N476,$A$2:$H$595,4,0),"")),(IFERROR(IFERROR(VLOOKUP($N476,$A$2:$H$595,4,0),"")*$J476,"")))</f>
        <v/>
      </c>
      <c r="P476" s="238" t="str">
        <f>IF($J476="",(IFERROR(VLOOKUP($N476,$A$2:$H$595,5,0),"")),(IFERROR(IFERROR(VLOOKUP($N476,$A$2:$H$595,5,0),"")*$J476,"")))</f>
        <v/>
      </c>
      <c r="Q476" s="253" t="str">
        <f>IF($J476="",(IFERROR(VLOOKUP($N476,$A$2:$H$595,6,0),"")),(IFERROR(IFERROR(VLOOKUP($N476,$A$2:$H$595,6,0),"")*$J476,"")))</f>
        <v/>
      </c>
      <c r="R476" s="261" t="str">
        <f>IF($J476="",(IFERROR(VLOOKUP($N476,$A$2:$H$595,7,0),"")),(IFERROR(IFERROR(VLOOKUP($N476,$A$2:$H$595,7,0),"")*$J476,"")))</f>
        <v/>
      </c>
      <c r="S476" t="str">
        <f>IFERROR(VLOOKUP($X476,$A$2:$H$595,4,0),"")</f>
        <v/>
      </c>
      <c r="T476" s="50" t="str">
        <f t="shared" ref="T476:T482" si="446">IFERROR(IF(W476="",O476/S476,W476),"")</f>
        <v/>
      </c>
      <c r="U476" s="110"/>
      <c r="V476" s="50"/>
      <c r="W476" s="61"/>
      <c r="X476" s="61"/>
      <c r="Y476" s="33" t="str">
        <f>IF($T476="",(IFERROR(VLOOKUP($X476,$A$2:$H$595,4,0),"")),(IFERROR(IFERROR(VLOOKUP($X476,$A$2:$H$595,4,0),"")*$T476,"")))</f>
        <v/>
      </c>
      <c r="Z476" s="34" t="str">
        <f>IF($T476="",(IFERROR(VLOOKUP($X476,$A$2:$H$595,5,0),"")),(IFERROR(IFERROR(VLOOKUP($X476,$A$2:$H$595,5,0),"")*$T476,"")))</f>
        <v/>
      </c>
      <c r="AA476" s="149" t="str">
        <f>IF($T476="",(IFERROR(VLOOKUP($X476,$A$2:$H$595,6,0),"")),(IFERROR(IFERROR(VLOOKUP($X476,$A$2:$H$595,6,0),"")*$T476,"")))</f>
        <v/>
      </c>
      <c r="AB476" s="35" t="str">
        <f>IF($T476="",(IFERROR(VLOOKUP($X476,$A$2:$H$595,7,0),"")),(IFERROR(IFERROR(VLOOKUP($X476,$A$2:$H$595,7,0),"")*$T476,"")))</f>
        <v/>
      </c>
      <c r="AC476" t="str">
        <f>IFERROR(VLOOKUP($AH476,$A$2:$H$595,4,0),"")</f>
        <v/>
      </c>
      <c r="AD476" s="50" t="str">
        <f t="shared" ref="AD476:AD482" si="447">IFERROR(IF(AG476="",Y476/AC476,AG476),"")</f>
        <v/>
      </c>
      <c r="AE476" s="110"/>
      <c r="AF476" s="50"/>
      <c r="AG476" s="61"/>
      <c r="AH476" s="61"/>
      <c r="AI476" s="33" t="str">
        <f>IF($AD476="",(IFERROR(VLOOKUP($AH476,$A$2:$H$595,4,0),"")),(IFERROR(IFERROR(VLOOKUP($AH476,$A$2:$H$595,4,0),"")*$AD476,"")))</f>
        <v/>
      </c>
      <c r="AJ476" s="34" t="str">
        <f>IF($AD476="",(IFERROR(VLOOKUP($AH476,$A$2:$H$595,5,0),"")),(IFERROR(IFERROR(VLOOKUP($AH476,$A$2:$H$595,5,0),"")*$AD476,"")))</f>
        <v/>
      </c>
      <c r="AK476" s="149" t="str">
        <f>IF($AD476="",(IFERROR(VLOOKUP($AH476,$A$2:$H$595,6,0),"")),(IFERROR(IFERROR(VLOOKUP($AH476,$A$2:$H$595,6,0),"")*$AD476,"")))</f>
        <v/>
      </c>
      <c r="AL476" s="35" t="str">
        <f>IF($AD476="",(IFERROR(VLOOKUP($AH476,$A$2:$H$595,7,0),"")),(IFERROR(IFERROR(VLOOKUP($AH476,$A$2:$H$595,7,0),"")*$AD476,"")))</f>
        <v/>
      </c>
      <c r="AM476" s="3"/>
    </row>
    <row r="477" spans="3:39" ht="15.6" thickTop="1" thickBot="1" x14ac:dyDescent="0.35">
      <c r="J477" s="58"/>
      <c r="K477" s="122"/>
      <c r="L477" s="58"/>
      <c r="M477" s="64"/>
      <c r="N477" s="64"/>
      <c r="O477" s="267"/>
      <c r="P477" s="241"/>
      <c r="Q477" s="256"/>
      <c r="R477" s="263"/>
      <c r="T477" s="58"/>
      <c r="U477" s="122"/>
      <c r="V477" s="58"/>
      <c r="W477" s="64"/>
      <c r="X477" s="64"/>
      <c r="Y477" s="39"/>
      <c r="Z477" s="40"/>
      <c r="AA477" s="202"/>
      <c r="AB477" s="41"/>
      <c r="AD477" s="58"/>
      <c r="AE477" s="122"/>
      <c r="AF477" s="58"/>
      <c r="AG477" s="64"/>
      <c r="AH477" s="64"/>
      <c r="AI477" s="39"/>
      <c r="AJ477" s="40"/>
      <c r="AK477" s="202"/>
      <c r="AL477" s="41"/>
    </row>
    <row r="478" spans="3:39" ht="15" thickTop="1" x14ac:dyDescent="0.3">
      <c r="J478" s="52">
        <v>2.5</v>
      </c>
      <c r="K478" s="112">
        <f t="shared" si="362"/>
        <v>250</v>
      </c>
      <c r="L478" s="52" t="s">
        <v>99</v>
      </c>
      <c r="M478" s="67"/>
      <c r="N478" s="67" t="s">
        <v>18</v>
      </c>
      <c r="O478" s="244">
        <f>IF($J478="",(IFERROR(VLOOKUP($N478,$A$2:$H$595,4,0),"")),(IFERROR(IFERROR(VLOOKUP($N478,$A$2:$H$595,4,0),"")*$J478,"")))</f>
        <v>162.5</v>
      </c>
      <c r="P478" s="236">
        <f>IF($J478="",(IFERROR(VLOOKUP($N478,$A$2:$H$595,5,0),"")),(IFERROR(IFERROR(VLOOKUP($N478,$A$2:$H$595,5,0),"")*$J478,"")))</f>
        <v>30</v>
      </c>
      <c r="Q478" s="251">
        <f>IF($J478="",(IFERROR(VLOOKUP($N478,$A$2:$H$595,6,0),"")),(IFERROR(IFERROR(VLOOKUP($N478,$A$2:$H$595,6,0),"")*$J478,"")))</f>
        <v>10</v>
      </c>
      <c r="R478" s="259">
        <f>IF($J478="",(IFERROR(VLOOKUP($N478,$A$2:$H$595,7,0),"")),(IFERROR(IFERROR(VLOOKUP($N478,$A$2:$H$595,7,0),"")*$J478,"")))</f>
        <v>2.5</v>
      </c>
      <c r="S478">
        <f>IFERROR(VLOOKUP($X478,$A$2:$H$595,4,0),"")</f>
        <v>111</v>
      </c>
      <c r="T478" s="52">
        <f t="shared" si="446"/>
        <v>1.5</v>
      </c>
      <c r="U478" s="112">
        <f t="shared" si="363"/>
        <v>150</v>
      </c>
      <c r="V478" s="52" t="s">
        <v>99</v>
      </c>
      <c r="W478" s="67">
        <v>1.5</v>
      </c>
      <c r="X478" s="67" t="s">
        <v>44</v>
      </c>
      <c r="Y478" s="26">
        <f>IF($T478="",(IFERROR(VLOOKUP($X478,$A$2:$H$595,4,0),"")),(IFERROR(IFERROR(VLOOKUP($X478,$A$2:$H$595,4,0),"")*$T478,"")))</f>
        <v>166.5</v>
      </c>
      <c r="Z478" s="27">
        <f>IF($T478="",(IFERROR(VLOOKUP($X478,$A$2:$H$595,5,0),"")),(IFERROR(IFERROR(VLOOKUP($X478,$A$2:$H$595,5,0),"")*$T478,"")))</f>
        <v>36.900000000000006</v>
      </c>
      <c r="AA478" s="151">
        <f>IF($T478="",(IFERROR(VLOOKUP($X478,$A$2:$H$595,6,0),"")),(IFERROR(IFERROR(VLOOKUP($X478,$A$2:$H$595,6,0),"")*$T478,"")))</f>
        <v>3</v>
      </c>
      <c r="AB478" s="28">
        <f>IF($T478="",(IFERROR(VLOOKUP($X478,$A$2:$H$595,7,0),"")),(IFERROR(IFERROR(VLOOKUP($X478,$A$2:$H$595,7,0),"")*$T478,"")))</f>
        <v>0.75</v>
      </c>
      <c r="AC478">
        <f>IFERROR(VLOOKUP($AH478,$A$2:$H$595,4,0),"")</f>
        <v>100</v>
      </c>
      <c r="AD478" s="52">
        <f t="shared" si="447"/>
        <v>1.65</v>
      </c>
      <c r="AE478" s="112">
        <f t="shared" si="364"/>
        <v>165</v>
      </c>
      <c r="AF478" s="52" t="s">
        <v>99</v>
      </c>
      <c r="AG478" s="67">
        <v>1.65</v>
      </c>
      <c r="AH478" s="67" t="s">
        <v>43</v>
      </c>
      <c r="AI478" s="26">
        <f>IF($AD478="",(IFERROR(VLOOKUP($AH478,$A$2:$H$595,4,0),"")),(IFERROR(IFERROR(VLOOKUP($AH478,$A$2:$H$595,4,0),"")*$AD478,"")))</f>
        <v>165</v>
      </c>
      <c r="AJ478" s="27">
        <f>IF($AD478="",(IFERROR(VLOOKUP($AH478,$A$2:$H$595,5,0),"")),(IFERROR(IFERROR(VLOOKUP($AH478,$A$2:$H$595,5,0),"")*$AD478,"")))</f>
        <v>31.349999999999998</v>
      </c>
      <c r="AK478" s="151">
        <f>IF($AD478="",(IFERROR(VLOOKUP($AH478,$A$2:$H$595,6,0),"")),(IFERROR(IFERROR(VLOOKUP($AH478,$A$2:$H$595,6,0),"")*$AD478,"")))</f>
        <v>1.65</v>
      </c>
      <c r="AL478" s="28">
        <f>IF($AD478="",(IFERROR(VLOOKUP($AH478,$A$2:$H$595,7,0),"")),(IFERROR(IFERROR(VLOOKUP($AH478,$A$2:$H$595,7,0),"")*$AD478,"")))</f>
        <v>3.3</v>
      </c>
    </row>
    <row r="479" spans="3:39" x14ac:dyDescent="0.3">
      <c r="J479" s="53">
        <v>1.3</v>
      </c>
      <c r="K479" s="113">
        <f t="shared" ref="K479:K538" si="448">J479*100</f>
        <v>130</v>
      </c>
      <c r="L479" s="53" t="s">
        <v>99</v>
      </c>
      <c r="M479" s="62"/>
      <c r="N479" s="62" t="s">
        <v>29</v>
      </c>
      <c r="O479" s="245">
        <f>IF($J479="",(IFERROR(VLOOKUP($N479,$A$2:$H$595,4,0),"")),(IFERROR(IFERROR(VLOOKUP($N479,$A$2:$H$595,4,0),"")*$J479,"")))</f>
        <v>130</v>
      </c>
      <c r="P479" s="237">
        <f>IF($J479="",(IFERROR(VLOOKUP($N479,$A$2:$H$595,5,0),"")),(IFERROR(IFERROR(VLOOKUP($N479,$A$2:$H$595,5,0),"")*$J479,"")))</f>
        <v>0</v>
      </c>
      <c r="Q479" s="252">
        <f>IF($J479="",(IFERROR(VLOOKUP($N479,$A$2:$H$595,6,0),"")),(IFERROR(IFERROR(VLOOKUP($N479,$A$2:$H$595,6,0),"")*$J479,"")))</f>
        <v>29.900000000000002</v>
      </c>
      <c r="R479" s="260">
        <f>IF($J479="",(IFERROR(VLOOKUP($N479,$A$2:$H$595,7,0),"")),(IFERROR(IFERROR(VLOOKUP($N479,$A$2:$H$595,7,0),"")*$J479,"")))</f>
        <v>1.3</v>
      </c>
      <c r="S479">
        <f>IFERROR(VLOOKUP($X479,$A$2:$H$595,4,0),"")</f>
        <v>39</v>
      </c>
      <c r="T479" s="53">
        <f t="shared" si="446"/>
        <v>3</v>
      </c>
      <c r="U479" s="106">
        <v>3</v>
      </c>
      <c r="V479" s="53" t="s">
        <v>100</v>
      </c>
      <c r="W479" s="62">
        <v>3</v>
      </c>
      <c r="X479" s="62" t="s">
        <v>8</v>
      </c>
      <c r="Y479" s="29">
        <f>IF($T479="",(IFERROR(VLOOKUP($X479,$A$2:$H$595,4,0),"")),(IFERROR(IFERROR(VLOOKUP($X479,$A$2:$H$595,4,0),"")*$T479,"")))</f>
        <v>117</v>
      </c>
      <c r="Z479" s="30">
        <f>IF($T479="",(IFERROR(VLOOKUP($X479,$A$2:$H$595,5,0),"")),(IFERROR(IFERROR(VLOOKUP($X479,$A$2:$H$595,5,0),"")*$T479,"")))</f>
        <v>2.4000000000000004</v>
      </c>
      <c r="AA479" s="152">
        <f>IF($T479="",(IFERROR(VLOOKUP($X479,$A$2:$H$595,6,0),"")),(IFERROR(IFERROR(VLOOKUP($X479,$A$2:$H$595,6,0),"")*$T479,"")))</f>
        <v>24</v>
      </c>
      <c r="AB479" s="31">
        <f>IF($T479="",(IFERROR(VLOOKUP($X479,$A$2:$H$595,7,0),"")),(IFERROR(IFERROR(VLOOKUP($X479,$A$2:$H$595,7,0),"")*$T479,"")))</f>
        <v>0.89999999999999991</v>
      </c>
      <c r="AC479">
        <f>IFERROR(VLOOKUP($AH479,$A$2:$H$595,4,0),"")</f>
        <v>354</v>
      </c>
      <c r="AD479" s="53">
        <f t="shared" si="447"/>
        <v>0.3</v>
      </c>
      <c r="AE479" s="106">
        <v>3</v>
      </c>
      <c r="AF479" s="53" t="s">
        <v>100</v>
      </c>
      <c r="AG479" s="62">
        <v>0.3</v>
      </c>
      <c r="AH479" s="62" t="s">
        <v>17</v>
      </c>
      <c r="AI479" s="29">
        <f>IF($AD479="",(IFERROR(VLOOKUP($AH479,$A$2:$H$595,4,0),"")),(IFERROR(IFERROR(VLOOKUP($AH479,$A$2:$H$595,4,0),"")*$AD479,"")))</f>
        <v>106.2</v>
      </c>
      <c r="AJ479" s="30">
        <f>IF($AD479="",(IFERROR(VLOOKUP($AH479,$A$2:$H$595,5,0),"")),(IFERROR(IFERROR(VLOOKUP($AH479,$A$2:$H$595,5,0),"")*$AD479,"")))</f>
        <v>3</v>
      </c>
      <c r="AK479" s="152">
        <f>IF($AD479="",(IFERROR(VLOOKUP($AH479,$A$2:$H$595,6,0),"")),(IFERROR(IFERROR(VLOOKUP($AH479,$A$2:$H$595,6,0),"")*$AD479,"")))</f>
        <v>18.899999999999999</v>
      </c>
      <c r="AL479" s="31">
        <f>IF($AD479="",(IFERROR(VLOOKUP($AH479,$A$2:$H$595,7,0),"")),(IFERROR(IFERROR(VLOOKUP($AH479,$A$2:$H$595,7,0),"")*$AD479,"")))</f>
        <v>1.5</v>
      </c>
    </row>
    <row r="480" spans="3:39" x14ac:dyDescent="0.3">
      <c r="J480" s="53">
        <v>1</v>
      </c>
      <c r="K480" s="106">
        <v>1</v>
      </c>
      <c r="L480" s="53" t="s">
        <v>105</v>
      </c>
      <c r="M480" s="62"/>
      <c r="N480" s="62" t="s">
        <v>134</v>
      </c>
      <c r="O480" s="245">
        <f>IF($J480="",(IFERROR(VLOOKUP($N480,$A$2:$H$595,4,0),"")),(IFERROR(IFERROR(VLOOKUP($N480,$A$2:$H$595,4,0),"")*$J480,"")))</f>
        <v>120</v>
      </c>
      <c r="P480" s="237">
        <f>IF($J480="",(IFERROR(VLOOKUP($N480,$A$2:$H$595,5,0),"")),(IFERROR(IFERROR(VLOOKUP($N480,$A$2:$H$595,5,0),"")*$J480,"")))</f>
        <v>24</v>
      </c>
      <c r="Q480" s="252">
        <f>IF($J480="",(IFERROR(VLOOKUP($N480,$A$2:$H$595,6,0),"")),(IFERROR(IFERROR(VLOOKUP($N480,$A$2:$H$595,6,0),"")*$J480,"")))</f>
        <v>3</v>
      </c>
      <c r="R480" s="260">
        <f>IF($J480="",(IFERROR(VLOOKUP($N480,$A$2:$H$595,7,0),"")),(IFERROR(IFERROR(VLOOKUP($N480,$A$2:$H$595,7,0),"")*$J480,"")))</f>
        <v>1</v>
      </c>
      <c r="S480">
        <f>IFERROR(VLOOKUP($X480,$A$2:$H$595,4,0),"")</f>
        <v>80</v>
      </c>
      <c r="T480" s="53">
        <f t="shared" si="446"/>
        <v>1.5</v>
      </c>
      <c r="U480" s="113">
        <f t="shared" ref="U480:U540" si="449">T480*100</f>
        <v>150</v>
      </c>
      <c r="V480" s="53" t="s">
        <v>99</v>
      </c>
      <c r="W480" s="62"/>
      <c r="X480" s="62" t="s">
        <v>73</v>
      </c>
      <c r="Y480" s="29">
        <f>IF($T480="",(IFERROR(VLOOKUP($X480,$A$2:$H$595,4,0),"")),(IFERROR(IFERROR(VLOOKUP($X480,$A$2:$H$595,4,0),"")*$T480,"")))</f>
        <v>120</v>
      </c>
      <c r="Z480" s="30">
        <f>IF($T480="",(IFERROR(VLOOKUP($X480,$A$2:$H$595,5,0),"")),(IFERROR(IFERROR(VLOOKUP($X480,$A$2:$H$595,5,0),"")*$T480,"")))</f>
        <v>16.5</v>
      </c>
      <c r="AA480" s="152">
        <f>IF($T480="",(IFERROR(VLOOKUP($X480,$A$2:$H$595,6,0),"")),(IFERROR(IFERROR(VLOOKUP($X480,$A$2:$H$595,6,0),"")*$T480,"")))</f>
        <v>4.5</v>
      </c>
      <c r="AB480" s="31">
        <f>IF($T480="",(IFERROR(VLOOKUP($X480,$A$2:$H$595,7,0),"")),(IFERROR(IFERROR(VLOOKUP($X480,$A$2:$H$595,7,0),"")*$T480,"")))</f>
        <v>3.4499999999999997</v>
      </c>
      <c r="AC480">
        <f>IFERROR(VLOOKUP($AH480,$A$2:$H$595,4,0),"")</f>
        <v>172.25</v>
      </c>
      <c r="AD480" s="53">
        <f t="shared" si="447"/>
        <v>0.6</v>
      </c>
      <c r="AE480" s="113">
        <f t="shared" ref="AE480:AE539" si="450">AD480*100</f>
        <v>60</v>
      </c>
      <c r="AF480" s="53" t="s">
        <v>99</v>
      </c>
      <c r="AG480" s="62">
        <v>0.6</v>
      </c>
      <c r="AH480" s="62" t="s">
        <v>24</v>
      </c>
      <c r="AI480" s="29">
        <f>IF($AD480="",(IFERROR(VLOOKUP($AH480,$A$2:$H$595,4,0),"")),(IFERROR(IFERROR(VLOOKUP($AH480,$A$2:$H$595,4,0),"")*$AD480,"")))</f>
        <v>103.35</v>
      </c>
      <c r="AJ480" s="30">
        <f>IF($AD480="",(IFERROR(VLOOKUP($AH480,$A$2:$H$595,5,0),"")),(IFERROR(IFERROR(VLOOKUP($AH480,$A$2:$H$595,5,0),"")*$AD480,"")))</f>
        <v>12</v>
      </c>
      <c r="AK480" s="152">
        <f>IF($AD480="",(IFERROR(VLOOKUP($AH480,$A$2:$H$595,6,0),"")),(IFERROR(IFERROR(VLOOKUP($AH480,$A$2:$H$595,6,0),"")*$AD480,"")))</f>
        <v>1.2</v>
      </c>
      <c r="AL480" s="31">
        <f>IF($AD480="",(IFERROR(VLOOKUP($AH480,$A$2:$H$595,7,0),"")),(IFERROR(IFERROR(VLOOKUP($AH480,$A$2:$H$595,7,0),"")*$AD480,"")))</f>
        <v>4.8</v>
      </c>
    </row>
    <row r="481" spans="10:39" x14ac:dyDescent="0.3">
      <c r="J481" s="53"/>
      <c r="K481" s="113"/>
      <c r="L481" s="53"/>
      <c r="M481" s="62"/>
      <c r="N481" s="62"/>
      <c r="O481" s="245"/>
      <c r="P481" s="237"/>
      <c r="Q481" s="252"/>
      <c r="R481" s="260"/>
      <c r="T481" s="53" t="str">
        <f t="shared" si="446"/>
        <v/>
      </c>
      <c r="U481" s="113"/>
      <c r="V481" s="53"/>
      <c r="W481" s="62"/>
      <c r="X481" s="62"/>
      <c r="Y481" s="29"/>
      <c r="Z481" s="30"/>
      <c r="AA481" s="152"/>
      <c r="AB481" s="31"/>
      <c r="AC481">
        <f>IFERROR(VLOOKUP($AH481,$A$2:$H$595,4,0),"")</f>
        <v>230</v>
      </c>
      <c r="AD481" s="53">
        <f t="shared" si="447"/>
        <v>0.1</v>
      </c>
      <c r="AE481" s="113">
        <f t="shared" si="450"/>
        <v>10</v>
      </c>
      <c r="AF481" s="53" t="s">
        <v>99</v>
      </c>
      <c r="AG481" s="62">
        <v>0.1</v>
      </c>
      <c r="AH481" s="62" t="s">
        <v>19</v>
      </c>
      <c r="AI481" s="29">
        <f>IF($AD481="",(IFERROR(VLOOKUP($AH481,$A$2:$H$595,4,0),"")),(IFERROR(IFERROR(VLOOKUP($AH481,$A$2:$H$595,4,0),"")*$AD481,"")))</f>
        <v>23</v>
      </c>
      <c r="AJ481" s="30">
        <f>IF($AD481="",(IFERROR(VLOOKUP($AH481,$A$2:$H$595,5,0),"")),(IFERROR(IFERROR(VLOOKUP($AH481,$A$2:$H$595,5,0),"")*$AD481,"")))</f>
        <v>0.70000000000000007</v>
      </c>
      <c r="AK481" s="152">
        <f>IF($AD481="",(IFERROR(VLOOKUP($AH481,$A$2:$H$595,6,0),"")),(IFERROR(IFERROR(VLOOKUP($AH481,$A$2:$H$595,6,0),"")*$AD481,"")))</f>
        <v>0.5</v>
      </c>
      <c r="AL481" s="31">
        <f>IF($AD481="",(IFERROR(VLOOKUP($AH481,$A$2:$H$595,7,0),"")),(IFERROR(IFERROR(VLOOKUP($AH481,$A$2:$H$595,7,0),"")*$AD481,"")))</f>
        <v>2</v>
      </c>
    </row>
    <row r="482" spans="10:39" x14ac:dyDescent="0.3">
      <c r="J482" s="53"/>
      <c r="K482" s="113"/>
      <c r="L482" s="53"/>
      <c r="M482" s="62"/>
      <c r="N482" s="62"/>
      <c r="O482" s="245"/>
      <c r="P482" s="237"/>
      <c r="Q482" s="252"/>
      <c r="R482" s="260"/>
      <c r="T482" s="53" t="str">
        <f t="shared" si="446"/>
        <v/>
      </c>
      <c r="U482" s="113"/>
      <c r="V482" s="53"/>
      <c r="W482" s="62"/>
      <c r="X482" s="62"/>
      <c r="Y482" s="29"/>
      <c r="Z482" s="30"/>
      <c r="AA482" s="152"/>
      <c r="AB482" s="31"/>
      <c r="AD482" s="53" t="str">
        <f t="shared" si="447"/>
        <v/>
      </c>
      <c r="AE482" s="113"/>
      <c r="AF482" s="53"/>
      <c r="AG482" s="62"/>
      <c r="AH482" s="62"/>
      <c r="AI482" s="29"/>
      <c r="AJ482" s="30"/>
      <c r="AK482" s="152"/>
      <c r="AL482" s="31"/>
    </row>
    <row r="483" spans="10:39" x14ac:dyDescent="0.3">
      <c r="J483" s="53"/>
      <c r="K483" s="113"/>
      <c r="L483" s="53"/>
      <c r="M483" s="62" t="s">
        <v>107</v>
      </c>
      <c r="N483" s="62"/>
      <c r="O483" s="206">
        <f>SUM(O478:O482)</f>
        <v>412.5</v>
      </c>
      <c r="P483" s="215">
        <f t="shared" ref="P483" si="451">SUM(P478:P482)</f>
        <v>54</v>
      </c>
      <c r="Q483" s="225">
        <f t="shared" ref="Q483" si="452">SUM(Q478:Q482)</f>
        <v>42.900000000000006</v>
      </c>
      <c r="R483" s="231">
        <f t="shared" ref="R483" si="453">SUM(R478:R482)</f>
        <v>4.8</v>
      </c>
      <c r="S483" s="3">
        <v>150</v>
      </c>
      <c r="T483" s="53"/>
      <c r="U483" s="113"/>
      <c r="V483" s="53"/>
      <c r="W483" s="62" t="s">
        <v>107</v>
      </c>
      <c r="X483" s="62"/>
      <c r="Y483" s="32">
        <f>SUM(Y478:Y482)</f>
        <v>403.5</v>
      </c>
      <c r="Z483" s="45">
        <f t="shared" ref="Z483" si="454">SUM(Z478:Z482)</f>
        <v>55.800000000000004</v>
      </c>
      <c r="AA483" s="148">
        <f t="shared" ref="AA483" si="455">SUM(AA478:AA482)</f>
        <v>31.5</v>
      </c>
      <c r="AB483" s="46">
        <f t="shared" ref="AB483" si="456">SUM(AB478:AB482)</f>
        <v>5.0999999999999996</v>
      </c>
      <c r="AC483" s="3">
        <v>684</v>
      </c>
      <c r="AD483" s="53"/>
      <c r="AE483" s="113"/>
      <c r="AF483" s="53"/>
      <c r="AG483" s="62" t="s">
        <v>107</v>
      </c>
      <c r="AH483" s="62"/>
      <c r="AI483" s="32">
        <f>SUM(AI478:AI482)</f>
        <v>397.54999999999995</v>
      </c>
      <c r="AJ483" s="45">
        <f t="shared" ref="AJ483" si="457">SUM(AJ478:AJ482)</f>
        <v>47.05</v>
      </c>
      <c r="AK483" s="148">
        <f t="shared" ref="AK483" si="458">SUM(AK478:AK482)</f>
        <v>22.249999999999996</v>
      </c>
      <c r="AL483" s="46">
        <f t="shared" ref="AL483" si="459">SUM(AL478:AL482)</f>
        <v>11.6</v>
      </c>
      <c r="AM483" s="3"/>
    </row>
    <row r="484" spans="10:39" ht="15" thickBot="1" x14ac:dyDescent="0.35">
      <c r="J484" s="54"/>
      <c r="K484" s="114"/>
      <c r="L484" s="54"/>
      <c r="M484" s="68"/>
      <c r="N484" s="68"/>
      <c r="O484" s="246" t="str">
        <f>IF($J484="",(IFERROR(VLOOKUP($N484,$A$2:$H$595,4,0),"")),(IFERROR(IFERROR(VLOOKUP($N484,$A$2:$H$595,4,0),"")*$J484,"")))</f>
        <v/>
      </c>
      <c r="P484" s="238" t="str">
        <f>IF($J484="",(IFERROR(VLOOKUP($N484,$A$2:$H$595,5,0),"")),(IFERROR(IFERROR(VLOOKUP($N484,$A$2:$H$595,5,0),"")*$J484,"")))</f>
        <v/>
      </c>
      <c r="Q484" s="253" t="str">
        <f>IF($J484="",(IFERROR(VLOOKUP($N484,$A$2:$H$595,6,0),"")),(IFERROR(IFERROR(VLOOKUP($N484,$A$2:$H$595,6,0),"")*$J484,"")))</f>
        <v/>
      </c>
      <c r="R484" s="261" t="str">
        <f>IF($J484="",(IFERROR(VLOOKUP($N484,$A$2:$H$595,7,0),"")),(IFERROR(IFERROR(VLOOKUP($N484,$A$2:$H$595,7,0),"")*$J484,"")))</f>
        <v/>
      </c>
      <c r="S484" t="str">
        <f>IFERROR(VLOOKUP($X484,$A$2:$H$595,4,0),"")</f>
        <v/>
      </c>
      <c r="T484" s="54" t="str">
        <f t="shared" ref="T484:T490" si="460">IFERROR(IF(W484="",O484/S484,W484),"")</f>
        <v/>
      </c>
      <c r="U484" s="114"/>
      <c r="V484" s="54"/>
      <c r="W484" s="68"/>
      <c r="X484" s="68"/>
      <c r="Y484" s="36" t="str">
        <f>IF($T484="",(IFERROR(VLOOKUP($X484,$A$2:$H$595,4,0),"")),(IFERROR(IFERROR(VLOOKUP($X484,$A$2:$H$595,4,0),"")*$T484,"")))</f>
        <v/>
      </c>
      <c r="Z484" s="34" t="str">
        <f>IF($T484="",(IFERROR(VLOOKUP($X484,$A$2:$H$595,5,0),"")),(IFERROR(IFERROR(VLOOKUP($X484,$A$2:$H$595,5,0),"")*$T484,"")))</f>
        <v/>
      </c>
      <c r="AA484" s="149" t="str">
        <f>IF($T484="",(IFERROR(VLOOKUP($X484,$A$2:$H$595,6,0),"")),(IFERROR(IFERROR(VLOOKUP($X484,$A$2:$H$595,6,0),"")*$T484,"")))</f>
        <v/>
      </c>
      <c r="AB484" s="35" t="str">
        <f>IF($T484="",(IFERROR(VLOOKUP($X484,$A$2:$H$595,7,0),"")),(IFERROR(IFERROR(VLOOKUP($X484,$A$2:$H$595,7,0),"")*$T484,"")))</f>
        <v/>
      </c>
      <c r="AC484" t="str">
        <f>IFERROR(VLOOKUP($AH484,$A$2:$H$595,4,0),"")</f>
        <v/>
      </c>
      <c r="AD484" s="54" t="str">
        <f t="shared" ref="AD484:AD490" si="461">IFERROR(IF(AG484="",Y484/AC484,AG484),"")</f>
        <v/>
      </c>
      <c r="AE484" s="114"/>
      <c r="AF484" s="54"/>
      <c r="AG484" s="68"/>
      <c r="AH484" s="68"/>
      <c r="AI484" s="36" t="str">
        <f>IF($AD484="",(IFERROR(VLOOKUP($AH484,$A$2:$H$595,4,0),"")),(IFERROR(IFERROR(VLOOKUP($AH484,$A$2:$H$595,4,0),"")*$AD484,"")))</f>
        <v/>
      </c>
      <c r="AJ484" s="34" t="str">
        <f>IF($AD484="",(IFERROR(VLOOKUP($AH484,$A$2:$H$595,5,0),"")),(IFERROR(IFERROR(VLOOKUP($AH484,$A$2:$H$595,5,0),"")*$AD484,"")))</f>
        <v/>
      </c>
      <c r="AK484" s="149" t="str">
        <f>IF($AD484="",(IFERROR(VLOOKUP($AH484,$A$2:$H$595,6,0),"")),(IFERROR(IFERROR(VLOOKUP($AH484,$A$2:$H$595,6,0),"")*$AD484,"")))</f>
        <v/>
      </c>
      <c r="AL484" s="35" t="str">
        <f>IF($AD484="",(IFERROR(VLOOKUP($AH484,$A$2:$H$595,7,0),"")),(IFERROR(IFERROR(VLOOKUP($AH484,$A$2:$H$595,7,0),"")*$AD484,"")))</f>
        <v/>
      </c>
    </row>
    <row r="485" spans="10:39" ht="15.6" thickTop="1" thickBot="1" x14ac:dyDescent="0.35">
      <c r="J485" s="51"/>
      <c r="K485" s="111"/>
      <c r="L485" s="51"/>
      <c r="M485" s="65"/>
      <c r="N485" s="65"/>
      <c r="O485" s="247" t="str">
        <f>IF($J485="",(IFERROR(VLOOKUP($N485,$A$2:$H$595,4,0),"")),(IFERROR(IFERROR(VLOOKUP($N485,$A$2:$H$595,4,0),"")*$J485,"")))</f>
        <v/>
      </c>
      <c r="P485" s="239" t="str">
        <f>IF($J485="",(IFERROR(VLOOKUP($N485,$A$2:$H$595,5,0),"")),(IFERROR(IFERROR(VLOOKUP($N485,$A$2:$H$595,5,0),"")*$J485,"")))</f>
        <v/>
      </c>
      <c r="Q485" s="254" t="str">
        <f>IF($J485="",(IFERROR(VLOOKUP($N485,$A$2:$H$595,6,0),"")),(IFERROR(IFERROR(VLOOKUP($N485,$A$2:$H$595,6,0),"")*$J485,"")))</f>
        <v/>
      </c>
      <c r="R485" s="157" t="str">
        <f>IF($J485="",(IFERROR(VLOOKUP($N485,$A$2:$H$595,7,0),"")),(IFERROR(IFERROR(VLOOKUP($N485,$A$2:$H$595,7,0),"")*$J485,"")))</f>
        <v/>
      </c>
      <c r="S485" t="str">
        <f>IFERROR(VLOOKUP($X485,$A$2:$H$595,4,0),"")</f>
        <v/>
      </c>
      <c r="T485" s="51" t="str">
        <f t="shared" si="460"/>
        <v/>
      </c>
      <c r="U485" s="111"/>
      <c r="V485" s="51"/>
      <c r="W485" s="65"/>
      <c r="X485" s="65"/>
      <c r="Y485" s="11" t="str">
        <f>IF($T485="",(IFERROR(VLOOKUP($X485,$A$2:$H$595,4,0),"")),(IFERROR(IFERROR(VLOOKUP($X485,$A$2:$H$595,4,0),"")*$T485,"")))</f>
        <v/>
      </c>
      <c r="Z485" s="12" t="str">
        <f>IF($T485="",(IFERROR(VLOOKUP($X485,$A$2:$H$595,5,0),"")),(IFERROR(IFERROR(VLOOKUP($X485,$A$2:$H$595,5,0),"")*$T485,"")))</f>
        <v/>
      </c>
      <c r="AA485" s="150" t="str">
        <f>IF($T485="",(IFERROR(VLOOKUP($X485,$A$2:$H$595,6,0),"")),(IFERROR(IFERROR(VLOOKUP($X485,$A$2:$H$595,6,0),"")*$T485,"")))</f>
        <v/>
      </c>
      <c r="AB485" s="13" t="str">
        <f>IF($T485="",(IFERROR(VLOOKUP($X485,$A$2:$H$595,7,0),"")),(IFERROR(IFERROR(VLOOKUP($X485,$A$2:$H$595,7,0),"")*$T485,"")))</f>
        <v/>
      </c>
      <c r="AC485" t="str">
        <f>IFERROR(VLOOKUP($AH485,$A$2:$H$595,4,0),"")</f>
        <v/>
      </c>
      <c r="AD485" s="51" t="str">
        <f t="shared" si="461"/>
        <v/>
      </c>
      <c r="AE485" s="111"/>
      <c r="AF485" s="51"/>
      <c r="AG485" s="65"/>
      <c r="AH485" s="65"/>
      <c r="AI485" s="11" t="str">
        <f>IF($AD485="",(IFERROR(VLOOKUP($AH485,$A$2:$H$595,4,0),"")),(IFERROR(IFERROR(VLOOKUP($AH485,$A$2:$H$595,4,0),"")*$AD485,"")))</f>
        <v/>
      </c>
      <c r="AJ485" s="12" t="str">
        <f>IF($AD485="",(IFERROR(VLOOKUP($AH485,$A$2:$H$595,5,0),"")),(IFERROR(IFERROR(VLOOKUP($AH485,$A$2:$H$595,5,0),"")*$AD485,"")))</f>
        <v/>
      </c>
      <c r="AK485" s="150" t="str">
        <f>IF($AD485="",(IFERROR(VLOOKUP($AH485,$A$2:$H$595,6,0),"")),(IFERROR(IFERROR(VLOOKUP($AH485,$A$2:$H$595,6,0),"")*$AD485,"")))</f>
        <v/>
      </c>
      <c r="AL485" s="13" t="str">
        <f>IF($AD485="",(IFERROR(VLOOKUP($AH485,$A$2:$H$595,7,0),"")),(IFERROR(IFERROR(VLOOKUP($AH485,$A$2:$H$595,7,0),"")*$AD485,"")))</f>
        <v/>
      </c>
      <c r="AM485" s="3"/>
    </row>
    <row r="486" spans="10:39" ht="15" thickTop="1" x14ac:dyDescent="0.3">
      <c r="J486" s="86">
        <v>2</v>
      </c>
      <c r="K486" s="139">
        <f t="shared" si="448"/>
        <v>200</v>
      </c>
      <c r="L486" s="86" t="s">
        <v>99</v>
      </c>
      <c r="M486" s="87"/>
      <c r="N486" s="87" t="s">
        <v>23</v>
      </c>
      <c r="O486" s="244">
        <f>IF($J486="",(IFERROR(VLOOKUP($N486,$A$2:$H$595,4,0),"")),(IFERROR(IFERROR(VLOOKUP($N486,$A$2:$H$595,4,0),"")*$J486,"")))</f>
        <v>220</v>
      </c>
      <c r="P486" s="236">
        <f>IF($J486="",(IFERROR(VLOOKUP($N486,$A$2:$H$595,5,0),"")),(IFERROR(IFERROR(VLOOKUP($N486,$A$2:$H$595,5,0),"")*$J486,"")))</f>
        <v>46</v>
      </c>
      <c r="Q486" s="251">
        <f>IF($J486="",(IFERROR(VLOOKUP($N486,$A$2:$H$595,6,0),"")),(IFERROR(IFERROR(VLOOKUP($N486,$A$2:$H$595,6,0),"")*$J486,"")))</f>
        <v>0</v>
      </c>
      <c r="R486" s="259">
        <f>IF($J486="",(IFERROR(VLOOKUP($N486,$A$2:$H$595,7,0),"")),(IFERROR(IFERROR(VLOOKUP($N486,$A$2:$H$595,7,0),"")*$J486,"")))</f>
        <v>4</v>
      </c>
      <c r="S486">
        <f>IFERROR(VLOOKUP($X486,$A$2:$H$595,4,0),"")</f>
        <v>110</v>
      </c>
      <c r="T486" s="86">
        <f t="shared" si="460"/>
        <v>2</v>
      </c>
      <c r="U486" s="139">
        <f t="shared" si="449"/>
        <v>200</v>
      </c>
      <c r="V486" s="86" t="s">
        <v>99</v>
      </c>
      <c r="W486" s="87"/>
      <c r="X486" s="87" t="s">
        <v>51</v>
      </c>
      <c r="Y486" s="26">
        <f>IF($T486="",(IFERROR(VLOOKUP($X486,$A$2:$H$595,4,0),"")),(IFERROR(IFERROR(VLOOKUP($X486,$A$2:$H$595,4,0),"")*$T486,"")))</f>
        <v>220</v>
      </c>
      <c r="Z486" s="27">
        <f>IF($T486="",(IFERROR(VLOOKUP($X486,$A$2:$H$595,5,0),"")),(IFERROR(IFERROR(VLOOKUP($X486,$A$2:$H$595,5,0),"")*$T486,"")))</f>
        <v>42</v>
      </c>
      <c r="AA486" s="151">
        <f>IF($T486="",(IFERROR(VLOOKUP($X486,$A$2:$H$595,6,0),"")),(IFERROR(IFERROR(VLOOKUP($X486,$A$2:$H$595,6,0),"")*$T486,"")))</f>
        <v>0</v>
      </c>
      <c r="AB486" s="28">
        <f>IF($T486="",(IFERROR(VLOOKUP($X486,$A$2:$H$595,7,0),"")),(IFERROR(IFERROR(VLOOKUP($X486,$A$2:$H$595,7,0),"")*$T486,"")))</f>
        <v>4.5999999999999996</v>
      </c>
      <c r="AC486">
        <f>IFERROR(VLOOKUP($AH486,$A$2:$H$595,4,0),"")</f>
        <v>156</v>
      </c>
      <c r="AD486" s="86">
        <f t="shared" si="461"/>
        <v>1.5</v>
      </c>
      <c r="AE486" s="139">
        <f t="shared" si="450"/>
        <v>150</v>
      </c>
      <c r="AF486" s="86" t="s">
        <v>99</v>
      </c>
      <c r="AG486" s="87">
        <v>1.5</v>
      </c>
      <c r="AH486" s="87" t="s">
        <v>86</v>
      </c>
      <c r="AI486" s="26">
        <f>IF($AD486="",(IFERROR(VLOOKUP($AH486,$A$2:$H$595,4,0),"")),(IFERROR(IFERROR(VLOOKUP($AH486,$A$2:$H$595,4,0),"")*$AD486,"")))</f>
        <v>234</v>
      </c>
      <c r="AJ486" s="27">
        <f>IF($AD486="",(IFERROR(VLOOKUP($AH486,$A$2:$H$595,5,0),"")),(IFERROR(IFERROR(VLOOKUP($AH486,$A$2:$H$595,5,0),"")*$AD486,"")))</f>
        <v>30</v>
      </c>
      <c r="AK486" s="151">
        <f>IF($AD486="",(IFERROR(VLOOKUP($AH486,$A$2:$H$595,6,0),"")),(IFERROR(IFERROR(VLOOKUP($AH486,$A$2:$H$595,6,0),"")*$AD486,"")))</f>
        <v>0</v>
      </c>
      <c r="AL486" s="28">
        <f>IF($AD486="",(IFERROR(VLOOKUP($AH486,$A$2:$H$595,7,0),"")),(IFERROR(IFERROR(VLOOKUP($AH486,$A$2:$H$595,7,0),"")*$AD486,"")))</f>
        <v>12</v>
      </c>
    </row>
    <row r="487" spans="10:39" x14ac:dyDescent="0.3">
      <c r="J487" s="88">
        <v>2.5</v>
      </c>
      <c r="K487" s="140">
        <f t="shared" si="448"/>
        <v>250</v>
      </c>
      <c r="L487" s="88" t="s">
        <v>99</v>
      </c>
      <c r="M487" s="89"/>
      <c r="N487" s="89" t="s">
        <v>42</v>
      </c>
      <c r="O487" s="245">
        <f>IF($J487="",(IFERROR(VLOOKUP($N487,$A$2:$H$595,4,0),"")),(IFERROR(IFERROR(VLOOKUP($N487,$A$2:$H$595,4,0),"")*$J487,"")))</f>
        <v>325</v>
      </c>
      <c r="P487" s="237">
        <f>IF($J487="",(IFERROR(VLOOKUP($N487,$A$2:$H$595,5,0),"")),(IFERROR(IFERROR(VLOOKUP($N487,$A$2:$H$595,5,0),"")*$J487,"")))</f>
        <v>6</v>
      </c>
      <c r="Q487" s="252">
        <f>IF($J487="",(IFERROR(VLOOKUP($N487,$A$2:$H$595,6,0),"")),(IFERROR(IFERROR(VLOOKUP($N487,$A$2:$H$595,6,0),"")*$J487,"")))</f>
        <v>71.5</v>
      </c>
      <c r="R487" s="260">
        <f>IF($J487="",(IFERROR(VLOOKUP($N487,$A$2:$H$595,7,0),"")),(IFERROR(IFERROR(VLOOKUP($N487,$A$2:$H$595,7,0),"")*$J487,"")))</f>
        <v>0.5</v>
      </c>
      <c r="S487">
        <f>IFERROR(VLOOKUP($X487,$A$2:$H$595,4,0),"")</f>
        <v>88</v>
      </c>
      <c r="T487" s="88">
        <f t="shared" si="460"/>
        <v>3.7</v>
      </c>
      <c r="U487" s="140">
        <f t="shared" si="449"/>
        <v>370</v>
      </c>
      <c r="V487" s="88" t="s">
        <v>99</v>
      </c>
      <c r="W487" s="89">
        <v>3.7</v>
      </c>
      <c r="X487" s="89" t="s">
        <v>54</v>
      </c>
      <c r="Y487" s="29">
        <f>IF($T487="",(IFERROR(VLOOKUP($X487,$A$2:$H$595,4,0),"")),(IFERROR(IFERROR(VLOOKUP($X487,$A$2:$H$595,4,0),"")*$T487,"")))</f>
        <v>325.60000000000002</v>
      </c>
      <c r="Z487" s="30">
        <f>IF($T487="",(IFERROR(VLOOKUP($X487,$A$2:$H$595,5,0),"")),(IFERROR(IFERROR(VLOOKUP($X487,$A$2:$H$595,5,0),"")*$T487,"")))</f>
        <v>3.7</v>
      </c>
      <c r="AA487" s="152">
        <f>IF($T487="",(IFERROR(VLOOKUP($X487,$A$2:$H$595,6,0),"")),(IFERROR(IFERROR(VLOOKUP($X487,$A$2:$H$595,6,0),"")*$T487,"")))</f>
        <v>77.7</v>
      </c>
      <c r="AB487" s="31">
        <f>IF($T487="",(IFERROR(VLOOKUP($X487,$A$2:$H$595,7,0),"")),(IFERROR(IFERROR(VLOOKUP($X487,$A$2:$H$595,7,0),"")*$T487,"")))</f>
        <v>0</v>
      </c>
      <c r="AC487">
        <f>IFERROR(VLOOKUP($AH487,$A$2:$H$595,4,0),"")</f>
        <v>139</v>
      </c>
      <c r="AD487" s="88">
        <f t="shared" si="461"/>
        <v>2.1</v>
      </c>
      <c r="AE487" s="140">
        <f t="shared" si="450"/>
        <v>210</v>
      </c>
      <c r="AF487" s="88" t="s">
        <v>99</v>
      </c>
      <c r="AG487" s="89">
        <v>2.1</v>
      </c>
      <c r="AH487" s="89" t="s">
        <v>87</v>
      </c>
      <c r="AI487" s="29">
        <f>IF($AD487="",(IFERROR(VLOOKUP($AH487,$A$2:$H$595,4,0),"")),(IFERROR(IFERROR(VLOOKUP($AH487,$A$2:$H$595,4,0),"")*$AD487,"")))</f>
        <v>291.90000000000003</v>
      </c>
      <c r="AJ487" s="30">
        <f>IF($AD487="",(IFERROR(VLOOKUP($AH487,$A$2:$H$595,5,0),"")),(IFERROR(IFERROR(VLOOKUP($AH487,$A$2:$H$595,5,0),"")*$AD487,"")))</f>
        <v>9.0299999999999994</v>
      </c>
      <c r="AK487" s="152">
        <f>IF($AD487="",(IFERROR(VLOOKUP($AH487,$A$2:$H$595,6,0),"")),(IFERROR(IFERROR(VLOOKUP($AH487,$A$2:$H$595,6,0),"")*$AD487,"")))</f>
        <v>58.17</v>
      </c>
      <c r="AL487" s="31">
        <f>IF($AD487="",(IFERROR(VLOOKUP($AH487,$A$2:$H$595,7,0),"")),(IFERROR(IFERROR(VLOOKUP($AH487,$A$2:$H$595,7,0),"")*$AD487,"")))</f>
        <v>1.05</v>
      </c>
    </row>
    <row r="488" spans="10:39" x14ac:dyDescent="0.3">
      <c r="J488" s="88">
        <v>0.05</v>
      </c>
      <c r="K488" s="140">
        <f t="shared" si="448"/>
        <v>5</v>
      </c>
      <c r="L488" s="88" t="s">
        <v>99</v>
      </c>
      <c r="M488" s="89"/>
      <c r="N488" s="89" t="s">
        <v>15</v>
      </c>
      <c r="O488" s="245">
        <f>IF($J488="",(IFERROR(VLOOKUP($N488,$A$2:$H$595,4,0),"")),(IFERROR(IFERROR(VLOOKUP($N488,$A$2:$H$595,4,0),"")*$J488,"")))</f>
        <v>35.85</v>
      </c>
      <c r="P488" s="237">
        <f>IF($J488="",(IFERROR(VLOOKUP($N488,$A$2:$H$595,5,0),"")),(IFERROR(IFERROR(VLOOKUP($N488,$A$2:$H$595,5,0),"")*$J488,"")))</f>
        <v>0.05</v>
      </c>
      <c r="Q488" s="252">
        <f>IF($J488="",(IFERROR(VLOOKUP($N488,$A$2:$H$595,6,0),"")),(IFERROR(IFERROR(VLOOKUP($N488,$A$2:$H$595,6,0),"")*$J488,"")))</f>
        <v>0</v>
      </c>
      <c r="R488" s="260">
        <f>IF($J488="",(IFERROR(VLOOKUP($N488,$A$2:$H$595,7,0),"")),(IFERROR(IFERROR(VLOOKUP($N488,$A$2:$H$595,7,0),"")*$J488,"")))</f>
        <v>4.05</v>
      </c>
      <c r="S488">
        <f>IFERROR(VLOOKUP($X488,$A$2:$H$595,4,0),"")</f>
        <v>900</v>
      </c>
      <c r="T488" s="88">
        <f t="shared" si="460"/>
        <v>3.9833333333333332E-2</v>
      </c>
      <c r="U488" s="140">
        <f t="shared" si="449"/>
        <v>3.9833333333333334</v>
      </c>
      <c r="V488" s="88" t="s">
        <v>99</v>
      </c>
      <c r="W488" s="89"/>
      <c r="X488" s="89" t="s">
        <v>21</v>
      </c>
      <c r="Y488" s="29">
        <f>IF($T488="",(IFERROR(VLOOKUP($X488,$A$2:$H$595,4,0),"")),(IFERROR(IFERROR(VLOOKUP($X488,$A$2:$H$595,4,0),"")*$T488,"")))</f>
        <v>35.85</v>
      </c>
      <c r="Z488" s="30">
        <f>IF($T488="",(IFERROR(VLOOKUP($X488,$A$2:$H$595,5,0),"")),(IFERROR(IFERROR(VLOOKUP($X488,$A$2:$H$595,5,0),"")*$T488,"")))</f>
        <v>0</v>
      </c>
      <c r="AA488" s="152">
        <f>IF($T488="",(IFERROR(VLOOKUP($X488,$A$2:$H$595,6,0),"")),(IFERROR(IFERROR(VLOOKUP($X488,$A$2:$H$595,6,0),"")*$T488,"")))</f>
        <v>0</v>
      </c>
      <c r="AB488" s="31">
        <f>IF($T488="",(IFERROR(VLOOKUP($X488,$A$2:$H$595,7,0),"")),(IFERROR(IFERROR(VLOOKUP($X488,$A$2:$H$595,7,0),"")*$T488,"")))</f>
        <v>3.9434999999999998</v>
      </c>
      <c r="AC488">
        <f>IFERROR(VLOOKUP($AH488,$A$2:$H$595,4,0),"")</f>
        <v>717</v>
      </c>
      <c r="AD488" s="88">
        <f t="shared" si="461"/>
        <v>0.05</v>
      </c>
      <c r="AE488" s="140">
        <f t="shared" si="450"/>
        <v>5</v>
      </c>
      <c r="AF488" s="88" t="s">
        <v>99</v>
      </c>
      <c r="AG488" s="89"/>
      <c r="AH488" s="89" t="s">
        <v>15</v>
      </c>
      <c r="AI488" s="29">
        <f>IF($AD488="",(IFERROR(VLOOKUP($AH488,$A$2:$H$595,4,0),"")),(IFERROR(IFERROR(VLOOKUP($AH488,$A$2:$H$595,4,0),"")*$AD488,"")))</f>
        <v>35.85</v>
      </c>
      <c r="AJ488" s="30">
        <f>IF($AD488="",(IFERROR(VLOOKUP($AH488,$A$2:$H$595,5,0),"")),(IFERROR(IFERROR(VLOOKUP($AH488,$A$2:$H$595,5,0),"")*$AD488,"")))</f>
        <v>0.05</v>
      </c>
      <c r="AK488" s="152">
        <f>IF($AD488="",(IFERROR(VLOOKUP($AH488,$A$2:$H$595,6,0),"")),(IFERROR(IFERROR(VLOOKUP($AH488,$A$2:$H$595,6,0),"")*$AD488,"")))</f>
        <v>0</v>
      </c>
      <c r="AL488" s="31">
        <f>IF($AD488="",(IFERROR(VLOOKUP($AH488,$A$2:$H$595,7,0),"")),(IFERROR(IFERROR(VLOOKUP($AH488,$A$2:$H$595,7,0),"")*$AD488,"")))</f>
        <v>4.05</v>
      </c>
    </row>
    <row r="489" spans="10:39" x14ac:dyDescent="0.3">
      <c r="J489" s="88"/>
      <c r="K489" s="140"/>
      <c r="L489" s="88"/>
      <c r="M489" s="89"/>
      <c r="N489" s="89"/>
      <c r="O489" s="245"/>
      <c r="P489" s="237"/>
      <c r="Q489" s="252"/>
      <c r="R489" s="260"/>
      <c r="T489" s="88" t="str">
        <f t="shared" si="460"/>
        <v/>
      </c>
      <c r="U489" s="140"/>
      <c r="V489" s="88"/>
      <c r="W489" s="89"/>
      <c r="X489" s="89"/>
      <c r="Y489" s="29"/>
      <c r="Z489" s="30"/>
      <c r="AA489" s="152"/>
      <c r="AB489" s="31"/>
      <c r="AD489" s="88" t="str">
        <f t="shared" si="461"/>
        <v/>
      </c>
      <c r="AE489" s="140"/>
      <c r="AF489" s="88"/>
      <c r="AG489" s="89"/>
      <c r="AH489" s="89"/>
      <c r="AI489" s="29"/>
      <c r="AJ489" s="30"/>
      <c r="AK489" s="152"/>
      <c r="AL489" s="31"/>
    </row>
    <row r="490" spans="10:39" x14ac:dyDescent="0.3">
      <c r="J490" s="88"/>
      <c r="K490" s="140"/>
      <c r="L490" s="88"/>
      <c r="M490" s="89"/>
      <c r="N490" s="89"/>
      <c r="O490" s="245"/>
      <c r="P490" s="237"/>
      <c r="Q490" s="252"/>
      <c r="R490" s="260"/>
      <c r="T490" s="88" t="str">
        <f t="shared" si="460"/>
        <v/>
      </c>
      <c r="U490" s="140"/>
      <c r="V490" s="88"/>
      <c r="W490" s="89"/>
      <c r="X490" s="89"/>
      <c r="Y490" s="29"/>
      <c r="Z490" s="30"/>
      <c r="AA490" s="152"/>
      <c r="AB490" s="31"/>
      <c r="AD490" s="88" t="str">
        <f t="shared" si="461"/>
        <v/>
      </c>
      <c r="AE490" s="140"/>
      <c r="AF490" s="88"/>
      <c r="AG490" s="89"/>
      <c r="AH490" s="89"/>
      <c r="AI490" s="29"/>
      <c r="AJ490" s="30"/>
      <c r="AK490" s="152"/>
      <c r="AL490" s="31"/>
    </row>
    <row r="491" spans="10:39" x14ac:dyDescent="0.3">
      <c r="J491" s="88"/>
      <c r="K491" s="140"/>
      <c r="L491" s="88"/>
      <c r="M491" s="89" t="s">
        <v>107</v>
      </c>
      <c r="N491" s="89"/>
      <c r="O491" s="206">
        <f>SUM(O486:O490)</f>
        <v>580.85</v>
      </c>
      <c r="P491" s="215">
        <f t="shared" ref="P491" si="462">SUM(P486:P490)</f>
        <v>52.05</v>
      </c>
      <c r="Q491" s="225">
        <f t="shared" ref="Q491" si="463">SUM(Q486:Q490)</f>
        <v>71.5</v>
      </c>
      <c r="R491" s="231">
        <f t="shared" ref="R491" si="464">SUM(R486:R490)</f>
        <v>8.5500000000000007</v>
      </c>
      <c r="S491" s="3">
        <v>1098</v>
      </c>
      <c r="T491" s="88"/>
      <c r="U491" s="140"/>
      <c r="V491" s="88"/>
      <c r="W491" s="89" t="s">
        <v>107</v>
      </c>
      <c r="X491" s="89"/>
      <c r="Y491" s="32">
        <f>SUM(Y486:Y490)</f>
        <v>581.45000000000005</v>
      </c>
      <c r="Z491" s="45">
        <f t="shared" ref="Z491" si="465">SUM(Z486:Z490)</f>
        <v>45.7</v>
      </c>
      <c r="AA491" s="148">
        <f t="shared" ref="AA491" si="466">SUM(AA486:AA490)</f>
        <v>77.7</v>
      </c>
      <c r="AB491" s="46">
        <f t="shared" ref="AB491" si="467">SUM(AB486:AB490)</f>
        <v>8.5434999999999999</v>
      </c>
      <c r="AC491" s="3">
        <v>961</v>
      </c>
      <c r="AD491" s="88"/>
      <c r="AE491" s="140"/>
      <c r="AF491" s="88"/>
      <c r="AG491" s="89" t="s">
        <v>107</v>
      </c>
      <c r="AH491" s="89"/>
      <c r="AI491" s="32">
        <f>SUM(AI486:AI490)</f>
        <v>561.75000000000011</v>
      </c>
      <c r="AJ491" s="45">
        <f t="shared" ref="AJ491" si="468">SUM(AJ486:AJ490)</f>
        <v>39.08</v>
      </c>
      <c r="AK491" s="148">
        <f t="shared" ref="AK491" si="469">SUM(AK486:AK490)</f>
        <v>58.17</v>
      </c>
      <c r="AL491" s="46">
        <f t="shared" ref="AL491" si="470">SUM(AL486:AL490)</f>
        <v>17.100000000000001</v>
      </c>
    </row>
    <row r="492" spans="10:39" ht="15" thickBot="1" x14ac:dyDescent="0.35">
      <c r="J492" s="90"/>
      <c r="K492" s="142"/>
      <c r="L492" s="90"/>
      <c r="M492" s="91"/>
      <c r="N492" s="91"/>
      <c r="O492" s="246"/>
      <c r="P492" s="238"/>
      <c r="Q492" s="253"/>
      <c r="R492" s="261"/>
      <c r="S492" s="3"/>
      <c r="T492" s="90" t="str">
        <f t="shared" ref="T492:T497" si="471">IFERROR(IF(W492="",O492/S492,W492),"")</f>
        <v/>
      </c>
      <c r="U492" s="142"/>
      <c r="V492" s="90"/>
      <c r="W492" s="91"/>
      <c r="X492" s="91"/>
      <c r="Y492" s="36"/>
      <c r="Z492" s="34"/>
      <c r="AA492" s="149"/>
      <c r="AB492" s="35"/>
      <c r="AC492" s="3"/>
      <c r="AD492" s="90" t="str">
        <f t="shared" ref="AD492:AD497" si="472">IFERROR(IF(AG492="",Y492/AC492,AG492),"")</f>
        <v/>
      </c>
      <c r="AE492" s="142"/>
      <c r="AF492" s="90"/>
      <c r="AG492" s="91"/>
      <c r="AH492" s="91"/>
      <c r="AI492" s="36"/>
      <c r="AJ492" s="34"/>
      <c r="AK492" s="149"/>
      <c r="AL492" s="35"/>
    </row>
    <row r="493" spans="10:39" ht="15" thickTop="1" x14ac:dyDescent="0.3">
      <c r="J493" s="92">
        <v>1</v>
      </c>
      <c r="K493" s="129">
        <f t="shared" si="448"/>
        <v>100</v>
      </c>
      <c r="L493" s="92" t="s">
        <v>99</v>
      </c>
      <c r="M493" s="93"/>
      <c r="N493" s="93" t="s">
        <v>10</v>
      </c>
      <c r="O493" s="244">
        <f>IF($J493="",(IFERROR(VLOOKUP($N493,$A$2:$H$595,4,0),"")),(IFERROR(IFERROR(VLOOKUP($N493,$A$2:$H$595,4,0),"")*$J493,"")))</f>
        <v>360</v>
      </c>
      <c r="P493" s="236">
        <f>IF($J493="",(IFERROR(VLOOKUP($N493,$A$2:$H$595,5,0),"")),(IFERROR(IFERROR(VLOOKUP($N493,$A$2:$H$595,5,0),"")*$J493,"")))</f>
        <v>13</v>
      </c>
      <c r="Q493" s="251">
        <f>IF($J493="",(IFERROR(VLOOKUP($N493,$A$2:$H$595,6,0),"")),(IFERROR(IFERROR(VLOOKUP($N493,$A$2:$H$595,6,0),"")*$J493,"")))</f>
        <v>68</v>
      </c>
      <c r="R493" s="259">
        <f>IF($J493="",(IFERROR(VLOOKUP($N493,$A$2:$H$595,7,0),"")),(IFERROR(IFERROR(VLOOKUP($N493,$A$2:$H$595,7,0),"")*$J493,"")))</f>
        <v>7</v>
      </c>
      <c r="S493">
        <f>IFERROR(VLOOKUP($X493,$A$2:$H$595,4,0),"")</f>
        <v>383</v>
      </c>
      <c r="T493" s="92">
        <f t="shared" si="471"/>
        <v>0.93994778067885121</v>
      </c>
      <c r="U493" s="129">
        <f t="shared" si="449"/>
        <v>93.994778067885122</v>
      </c>
      <c r="V493" s="92" t="s">
        <v>99</v>
      </c>
      <c r="W493" s="93"/>
      <c r="X493" s="93" t="s">
        <v>40</v>
      </c>
      <c r="Y493" s="26">
        <f>IF($T493="",(IFERROR(VLOOKUP($X493,$A$2:$H$595,4,0),"")),(IFERROR(IFERROR(VLOOKUP($X493,$A$2:$H$595,4,0),"")*$T493,"")))</f>
        <v>360</v>
      </c>
      <c r="Z493" s="27">
        <f>IF($T493="",(IFERROR(VLOOKUP($X493,$A$2:$H$595,5,0),"")),(IFERROR(IFERROR(VLOOKUP($X493,$A$2:$H$595,5,0),"")*$T493,"")))</f>
        <v>6.1096605744125325</v>
      </c>
      <c r="AA493" s="151">
        <f>IF($T493="",(IFERROR(VLOOKUP($X493,$A$2:$H$595,6,0),"")),(IFERROR(IFERROR(VLOOKUP($X493,$A$2:$H$595,6,0),"")*$T493,"")))</f>
        <v>81.30548302872063</v>
      </c>
      <c r="AB493" s="28">
        <f>IF($T493="",(IFERROR(VLOOKUP($X493,$A$2:$H$595,7,0),"")),(IFERROR(IFERROR(VLOOKUP($X493,$A$2:$H$595,7,0),"")*$T493,"")))</f>
        <v>0.93994778067885121</v>
      </c>
      <c r="AC493">
        <f>IFERROR(VLOOKUP($AH493,$A$2:$H$595,4,0),"")</f>
        <v>202</v>
      </c>
      <c r="AD493" s="92">
        <f t="shared" si="472"/>
        <v>1.2</v>
      </c>
      <c r="AE493" s="129">
        <f t="shared" si="450"/>
        <v>120</v>
      </c>
      <c r="AF493" s="92" t="s">
        <v>99</v>
      </c>
      <c r="AG493" s="93">
        <v>1.2</v>
      </c>
      <c r="AH493" s="93" t="s">
        <v>145</v>
      </c>
      <c r="AI493" s="26">
        <f>IF($AD493="",(IFERROR(VLOOKUP($AH493,$A$2:$H$595,4,0),"")),(IFERROR(IFERROR(VLOOKUP($AH493,$A$2:$H$595,4,0),"")*$AD493,"")))</f>
        <v>242.39999999999998</v>
      </c>
      <c r="AJ493" s="27">
        <f>IF($AD493="",(IFERROR(VLOOKUP($AH493,$A$2:$H$595,5,0),"")),(IFERROR(IFERROR(VLOOKUP($AH493,$A$2:$H$595,5,0),"")*$AD493,"")))</f>
        <v>13.2</v>
      </c>
      <c r="AK493" s="151">
        <f>IF($AD493="",(IFERROR(VLOOKUP($AH493,$A$2:$H$595,6,0),"")),(IFERROR(IFERROR(VLOOKUP($AH493,$A$2:$H$595,6,0),"")*$AD493,"")))</f>
        <v>39.6</v>
      </c>
      <c r="AL493" s="28">
        <f>IF($AD493="",(IFERROR(VLOOKUP($AH493,$A$2:$H$595,7,0),"")),(IFERROR(IFERROR(VLOOKUP($AH493,$A$2:$H$595,7,0),"")*$AD493,"")))</f>
        <v>0.6</v>
      </c>
    </row>
    <row r="494" spans="10:39" x14ac:dyDescent="0.3">
      <c r="J494" s="94">
        <v>0.3</v>
      </c>
      <c r="K494" s="130">
        <f t="shared" si="448"/>
        <v>30</v>
      </c>
      <c r="L494" s="94" t="s">
        <v>99</v>
      </c>
      <c r="M494" s="95"/>
      <c r="N494" s="95" t="s">
        <v>14</v>
      </c>
      <c r="O494" s="245">
        <f>IF($J494="",(IFERROR(VLOOKUP($N494,$A$2:$H$595,4,0),"")),(IFERROR(IFERROR(VLOOKUP($N494,$A$2:$H$595,4,0),"")*$J494,"")))</f>
        <v>180</v>
      </c>
      <c r="P494" s="237">
        <f>IF($J494="",(IFERROR(VLOOKUP($N494,$A$2:$H$595,5,0),"")),(IFERROR(IFERROR(VLOOKUP($N494,$A$2:$H$595,5,0),"")*$J494,"")))</f>
        <v>7.1999999999999993</v>
      </c>
      <c r="Q494" s="252">
        <f>IF($J494="",(IFERROR(VLOOKUP($N494,$A$2:$H$595,6,0),"")),(IFERROR(IFERROR(VLOOKUP($N494,$A$2:$H$595,6,0),"")*$J494,"")))</f>
        <v>3.5999999999999996</v>
      </c>
      <c r="R494" s="260">
        <f>IF($J494="",(IFERROR(VLOOKUP($N494,$A$2:$H$595,7,0),"")),(IFERROR(IFERROR(VLOOKUP($N494,$A$2:$H$595,7,0),"")*$J494,"")))</f>
        <v>14.399999999999999</v>
      </c>
      <c r="S494">
        <f>IFERROR(VLOOKUP($X494,$A$2:$H$595,4,0),"")</f>
        <v>654</v>
      </c>
      <c r="T494" s="94">
        <f t="shared" si="471"/>
        <v>0.2</v>
      </c>
      <c r="U494" s="130">
        <f t="shared" si="449"/>
        <v>20</v>
      </c>
      <c r="V494" s="94" t="s">
        <v>99</v>
      </c>
      <c r="W494" s="95">
        <v>0.2</v>
      </c>
      <c r="X494" s="95" t="s">
        <v>27</v>
      </c>
      <c r="Y494" s="29">
        <f>IF($T494="",(IFERROR(VLOOKUP($X494,$A$2:$H$595,4,0),"")),(IFERROR(IFERROR(VLOOKUP($X494,$A$2:$H$595,4,0),"")*$T494,"")))</f>
        <v>130.80000000000001</v>
      </c>
      <c r="Z494" s="30">
        <f>IF($T494="",(IFERROR(VLOOKUP($X494,$A$2:$H$595,5,0),"")),(IFERROR(IFERROR(VLOOKUP($X494,$A$2:$H$595,5,0),"")*$T494,"")))</f>
        <v>3</v>
      </c>
      <c r="AA494" s="152">
        <f>IF($T494="",(IFERROR(VLOOKUP($X494,$A$2:$H$595,6,0),"")),(IFERROR(IFERROR(VLOOKUP($X494,$A$2:$H$595,6,0),"")*$T494,"")))</f>
        <v>2.8000000000000003</v>
      </c>
      <c r="AB494" s="31">
        <f>IF($T494="",(IFERROR(VLOOKUP($X494,$A$2:$H$595,7,0),"")),(IFERROR(IFERROR(VLOOKUP($X494,$A$2:$H$595,7,0),"")*$T494,"")))</f>
        <v>13</v>
      </c>
      <c r="AC494">
        <f>IFERROR(VLOOKUP($AH494,$A$2:$H$595,4,0),"")</f>
        <v>160</v>
      </c>
      <c r="AD494" s="94">
        <f t="shared" si="472"/>
        <v>1</v>
      </c>
      <c r="AE494" s="130">
        <f t="shared" si="450"/>
        <v>100</v>
      </c>
      <c r="AF494" s="94" t="s">
        <v>99</v>
      </c>
      <c r="AG494" s="95">
        <v>1</v>
      </c>
      <c r="AH494" s="95" t="s">
        <v>80</v>
      </c>
      <c r="AI494" s="29">
        <f>IF($AD494="",(IFERROR(VLOOKUP($AH494,$A$2:$H$595,4,0),"")),(IFERROR(IFERROR(VLOOKUP($AH494,$A$2:$H$595,4,0),"")*$AD494,"")))</f>
        <v>160</v>
      </c>
      <c r="AJ494" s="30">
        <f>IF($AD494="",(IFERROR(VLOOKUP($AH494,$A$2:$H$595,5,0),"")),(IFERROR(IFERROR(VLOOKUP($AH494,$A$2:$H$595,5,0),"")*$AD494,"")))</f>
        <v>2</v>
      </c>
      <c r="AK494" s="152">
        <f>IF($AD494="",(IFERROR(VLOOKUP($AH494,$A$2:$H$595,6,0),"")),(IFERROR(IFERROR(VLOOKUP($AH494,$A$2:$H$595,6,0),"")*$AD494,"")))</f>
        <v>8.5299999999999994</v>
      </c>
      <c r="AL494" s="31">
        <f>IF($AD494="",(IFERROR(VLOOKUP($AH494,$A$2:$H$595,7,0),"")),(IFERROR(IFERROR(VLOOKUP($AH494,$A$2:$H$595,7,0),"")*$AD494,"")))</f>
        <v>14.66</v>
      </c>
    </row>
    <row r="495" spans="10:39" x14ac:dyDescent="0.3">
      <c r="J495" s="94">
        <v>0.5</v>
      </c>
      <c r="K495" s="130">
        <f t="shared" si="448"/>
        <v>50</v>
      </c>
      <c r="L495" s="94" t="s">
        <v>99</v>
      </c>
      <c r="M495" s="95"/>
      <c r="N495" s="95" t="s">
        <v>25</v>
      </c>
      <c r="O495" s="245">
        <f>IF($J495="",(IFERROR(VLOOKUP($N495,$A$2:$H$595,4,0),"")),(IFERROR(IFERROR(VLOOKUP($N495,$A$2:$H$595,4,0),"")*$J495,"")))</f>
        <v>30</v>
      </c>
      <c r="P495" s="237">
        <f>IF($J495="",(IFERROR(VLOOKUP($N495,$A$2:$H$595,5,0),"")),(IFERROR(IFERROR(VLOOKUP($N495,$A$2:$H$595,5,0),"")*$J495,"")))</f>
        <v>0.5</v>
      </c>
      <c r="Q495" s="252">
        <f>IF($J495="",(IFERROR(VLOOKUP($N495,$A$2:$H$595,6,0),"")),(IFERROR(IFERROR(VLOOKUP($N495,$A$2:$H$595,6,0),"")*$J495,"")))</f>
        <v>7</v>
      </c>
      <c r="R495" s="260">
        <f>IF($J495="",(IFERROR(VLOOKUP($N495,$A$2:$H$595,7,0),"")),(IFERROR(IFERROR(VLOOKUP($N495,$A$2:$H$595,7,0),"")*$J495,"")))</f>
        <v>0</v>
      </c>
      <c r="S495">
        <f>IFERROR(VLOOKUP($X495,$A$2:$H$595,4,0),"")</f>
        <v>45</v>
      </c>
      <c r="T495" s="94">
        <f t="shared" si="471"/>
        <v>0.66666666666666663</v>
      </c>
      <c r="U495" s="130">
        <f t="shared" si="449"/>
        <v>66.666666666666657</v>
      </c>
      <c r="V495" s="94" t="s">
        <v>99</v>
      </c>
      <c r="W495" s="95"/>
      <c r="X495" s="95" t="s">
        <v>26</v>
      </c>
      <c r="Y495" s="29">
        <f>IF($T495="",(IFERROR(VLOOKUP($X495,$A$2:$H$595,4,0),"")),(IFERROR(IFERROR(VLOOKUP($X495,$A$2:$H$595,4,0),"")*$T495,"")))</f>
        <v>30</v>
      </c>
      <c r="Z495" s="30">
        <f>IF($T495="",(IFERROR(VLOOKUP($X495,$A$2:$H$595,5,0),"")),(IFERROR(IFERROR(VLOOKUP($X495,$A$2:$H$595,5,0),"")*$T495,"")))</f>
        <v>0.66666666666666663</v>
      </c>
      <c r="AA495" s="152">
        <f>IF($T495="",(IFERROR(VLOOKUP($X495,$A$2:$H$595,6,0),"")),(IFERROR(IFERROR(VLOOKUP($X495,$A$2:$H$595,6,0),"")*$T495,"")))</f>
        <v>3.333333333333333</v>
      </c>
      <c r="AB495" s="31">
        <f>IF($T495="",(IFERROR(VLOOKUP($X495,$A$2:$H$595,7,0),"")),(IFERROR(IFERROR(VLOOKUP($X495,$A$2:$H$595,7,0),"")*$T495,"")))</f>
        <v>0</v>
      </c>
      <c r="AC495">
        <f>IFERROR(VLOOKUP($AH495,$A$2:$H$595,4,0),"")</f>
        <v>717</v>
      </c>
      <c r="AD495" s="94">
        <f t="shared" si="472"/>
        <v>0.05</v>
      </c>
      <c r="AE495" s="130">
        <f t="shared" si="450"/>
        <v>5</v>
      </c>
      <c r="AF495" s="94" t="s">
        <v>99</v>
      </c>
      <c r="AG495" s="95">
        <v>0.05</v>
      </c>
      <c r="AH495" s="95" t="s">
        <v>15</v>
      </c>
      <c r="AI495" s="29">
        <f>IF($AD495="",(IFERROR(VLOOKUP($AH495,$A$2:$H$595,4,0),"")),(IFERROR(IFERROR(VLOOKUP($AH495,$A$2:$H$595,4,0),"")*$AD495,"")))</f>
        <v>35.85</v>
      </c>
      <c r="AJ495" s="30">
        <f>IF($AD495="",(IFERROR(VLOOKUP($AH495,$A$2:$H$595,5,0),"")),(IFERROR(IFERROR(VLOOKUP($AH495,$A$2:$H$595,5,0),"")*$AD495,"")))</f>
        <v>0.05</v>
      </c>
      <c r="AK495" s="152">
        <f>IF($AD495="",(IFERROR(VLOOKUP($AH495,$A$2:$H$595,6,0),"")),(IFERROR(IFERROR(VLOOKUP($AH495,$A$2:$H$595,6,0),"")*$AD495,"")))</f>
        <v>0</v>
      </c>
      <c r="AL495" s="31">
        <f>IF($AD495="",(IFERROR(VLOOKUP($AH495,$A$2:$H$595,7,0),"")),(IFERROR(IFERROR(VLOOKUP($AH495,$A$2:$H$595,7,0),"")*$AD495,"")))</f>
        <v>4.05</v>
      </c>
    </row>
    <row r="496" spans="10:39" x14ac:dyDescent="0.3">
      <c r="J496" s="94">
        <v>1</v>
      </c>
      <c r="K496" s="127">
        <v>1</v>
      </c>
      <c r="L496" s="94" t="s">
        <v>105</v>
      </c>
      <c r="M496" s="95"/>
      <c r="N496" s="95" t="s">
        <v>134</v>
      </c>
      <c r="O496" s="245">
        <f>IF($J496="",(IFERROR(VLOOKUP($N496,$A$2:$H$595,4,0),"")),(IFERROR(IFERROR(VLOOKUP($N496,$A$2:$H$595,4,0),"")*$J496,"")))</f>
        <v>120</v>
      </c>
      <c r="P496" s="237">
        <f>IF($J496="",(IFERROR(VLOOKUP($N496,$A$2:$H$595,5,0),"")),(IFERROR(IFERROR(VLOOKUP($N496,$A$2:$H$595,5,0),"")*$J496,"")))</f>
        <v>24</v>
      </c>
      <c r="Q496" s="252">
        <f>IF($J496="",(IFERROR(VLOOKUP($N496,$A$2:$H$595,6,0),"")),(IFERROR(IFERROR(VLOOKUP($N496,$A$2:$H$595,6,0),"")*$J496,"")))</f>
        <v>3</v>
      </c>
      <c r="R496" s="260">
        <f>IF($J496="",(IFERROR(VLOOKUP($N496,$A$2:$H$595,7,0),"")),(IFERROR(IFERROR(VLOOKUP($N496,$A$2:$H$595,7,0),"")*$J496,"")))</f>
        <v>1</v>
      </c>
      <c r="S496">
        <f>IFERROR(VLOOKUP($X496,$A$2:$H$595,4,0),"")</f>
        <v>80</v>
      </c>
      <c r="T496" s="94">
        <f t="shared" si="471"/>
        <v>1</v>
      </c>
      <c r="U496" s="130">
        <f t="shared" si="449"/>
        <v>100</v>
      </c>
      <c r="V496" s="94" t="s">
        <v>99</v>
      </c>
      <c r="W496" s="95">
        <v>1</v>
      </c>
      <c r="X496" s="95" t="s">
        <v>73</v>
      </c>
      <c r="Y496" s="29">
        <f>IF($T496="",(IFERROR(VLOOKUP($X496,$A$2:$H$595,4,0),"")),(IFERROR(IFERROR(VLOOKUP($X496,$A$2:$H$595,4,0),"")*$T496,"")))</f>
        <v>80</v>
      </c>
      <c r="Z496" s="30">
        <f>IF($T496="",(IFERROR(VLOOKUP($X496,$A$2:$H$595,5,0),"")),(IFERROR(IFERROR(VLOOKUP($X496,$A$2:$H$595,5,0),"")*$T496,"")))</f>
        <v>11</v>
      </c>
      <c r="AA496" s="152">
        <f>IF($T496="",(IFERROR(VLOOKUP($X496,$A$2:$H$595,6,0),"")),(IFERROR(IFERROR(VLOOKUP($X496,$A$2:$H$595,6,0),"")*$T496,"")))</f>
        <v>3</v>
      </c>
      <c r="AB496" s="31">
        <f>IF($T496="",(IFERROR(VLOOKUP($X496,$A$2:$H$595,7,0),"")),(IFERROR(IFERROR(VLOOKUP($X496,$A$2:$H$595,7,0),"")*$T496,"")))</f>
        <v>2.2999999999999998</v>
      </c>
      <c r="AC496">
        <f>IFERROR(VLOOKUP($AH496,$A$2:$H$595,4,0),"")</f>
        <v>100</v>
      </c>
      <c r="AD496" s="94">
        <f t="shared" si="472"/>
        <v>1</v>
      </c>
      <c r="AE496" s="130">
        <f t="shared" si="450"/>
        <v>100</v>
      </c>
      <c r="AF496" s="94" t="s">
        <v>99</v>
      </c>
      <c r="AG496" s="95">
        <v>1</v>
      </c>
      <c r="AH496" s="95" t="s">
        <v>34</v>
      </c>
      <c r="AI496" s="29">
        <f>IF($AD496="",(IFERROR(VLOOKUP($AH496,$A$2:$H$595,4,0),"")),(IFERROR(IFERROR(VLOOKUP($AH496,$A$2:$H$595,4,0),"")*$AD496,"")))</f>
        <v>100</v>
      </c>
      <c r="AJ496" s="30">
        <f>IF($AD496="",(IFERROR(VLOOKUP($AH496,$A$2:$H$595,5,0),"")),(IFERROR(IFERROR(VLOOKUP($AH496,$A$2:$H$595,5,0),"")*$AD496,"")))</f>
        <v>21</v>
      </c>
      <c r="AK496" s="152">
        <f>IF($AD496="",(IFERROR(VLOOKUP($AH496,$A$2:$H$595,6,0),"")),(IFERROR(IFERROR(VLOOKUP($AH496,$A$2:$H$595,6,0),"")*$AD496,"")))</f>
        <v>1</v>
      </c>
      <c r="AL496" s="31">
        <f>IF($AD496="",(IFERROR(VLOOKUP($AH496,$A$2:$H$595,7,0),"")),(IFERROR(IFERROR(VLOOKUP($AH496,$A$2:$H$595,7,0),"")*$AD496,"")))</f>
        <v>2</v>
      </c>
    </row>
    <row r="497" spans="10:39" x14ac:dyDescent="0.3">
      <c r="J497" s="94"/>
      <c r="K497" s="130"/>
      <c r="L497" s="94"/>
      <c r="M497" s="95"/>
      <c r="N497" s="95"/>
      <c r="O497" s="245"/>
      <c r="P497" s="237"/>
      <c r="Q497" s="252"/>
      <c r="R497" s="260"/>
      <c r="S497">
        <f>IFERROR(VLOOKUP($X497,$A$2:$H$595,4,0),"")</f>
        <v>486</v>
      </c>
      <c r="T497" s="94">
        <f t="shared" si="471"/>
        <v>0.2</v>
      </c>
      <c r="U497" s="130">
        <f t="shared" si="449"/>
        <v>20</v>
      </c>
      <c r="V497" s="94" t="s">
        <v>99</v>
      </c>
      <c r="W497" s="95">
        <v>0.2</v>
      </c>
      <c r="X497" s="95" t="s">
        <v>20</v>
      </c>
      <c r="Y497" s="29">
        <f>IF($T497="",(IFERROR(VLOOKUP($X497,$A$2:$H$595,4,0),"")),(IFERROR(IFERROR(VLOOKUP($X497,$A$2:$H$595,4,0),"")*$T497,"")))</f>
        <v>97.2</v>
      </c>
      <c r="Z497" s="30">
        <f>IF($T497="",(IFERROR(VLOOKUP($X497,$A$2:$H$595,5,0),"")),(IFERROR(IFERROR(VLOOKUP($X497,$A$2:$H$595,5,0),"")*$T497,"")))</f>
        <v>4</v>
      </c>
      <c r="AA497" s="152">
        <f>IF($T497="",(IFERROR(VLOOKUP($X497,$A$2:$H$595,6,0),"")),(IFERROR(IFERROR(VLOOKUP($X497,$A$2:$H$595,6,0),"")*$T497,"")))</f>
        <v>6.6000000000000005</v>
      </c>
      <c r="AB497" s="31">
        <f>IF($T497="",(IFERROR(VLOOKUP($X497,$A$2:$H$595,7,0),"")),(IFERROR(IFERROR(VLOOKUP($X497,$A$2:$H$595,7,0),"")*$T497,"")))</f>
        <v>6.2</v>
      </c>
      <c r="AC497">
        <f>IFERROR(VLOOKUP($AH497,$A$2:$H$595,4,0),"")</f>
        <v>80</v>
      </c>
      <c r="AD497" s="94">
        <f t="shared" si="472"/>
        <v>2</v>
      </c>
      <c r="AE497" s="127">
        <v>2</v>
      </c>
      <c r="AF497" s="94" t="s">
        <v>100</v>
      </c>
      <c r="AG497" s="95">
        <v>2</v>
      </c>
      <c r="AH497" s="95" t="s">
        <v>5</v>
      </c>
      <c r="AI497" s="29">
        <f>IF($AD497="",(IFERROR(VLOOKUP($AH497,$A$2:$H$595,4,0),"")),(IFERROR(IFERROR(VLOOKUP($AH497,$A$2:$H$595,4,0),"")*$AD497,"")))</f>
        <v>160</v>
      </c>
      <c r="AJ497" s="30">
        <f>IF($AD497="",(IFERROR(VLOOKUP($AH497,$A$2:$H$595,5,0),"")),(IFERROR(IFERROR(VLOOKUP($AH497,$A$2:$H$595,5,0),"")*$AD497,"")))</f>
        <v>12</v>
      </c>
      <c r="AK497" s="152">
        <f>IF($AD497="",(IFERROR(VLOOKUP($AH497,$A$2:$H$595,6,0),"")),(IFERROR(IFERROR(VLOOKUP($AH497,$A$2:$H$595,6,0),"")*$AD497,"")))</f>
        <v>0</v>
      </c>
      <c r="AL497" s="31">
        <f>IF($AD497="",(IFERROR(VLOOKUP($AH497,$A$2:$H$595,7,0),"")),(IFERROR(IFERROR(VLOOKUP($AH497,$A$2:$H$595,7,0),"")*$AD497,"")))</f>
        <v>10</v>
      </c>
      <c r="AM497" s="3"/>
    </row>
    <row r="498" spans="10:39" x14ac:dyDescent="0.3">
      <c r="J498" s="94"/>
      <c r="K498" s="130"/>
      <c r="L498" s="94"/>
      <c r="M498" s="95"/>
      <c r="N498" s="95"/>
      <c r="O498" s="206"/>
      <c r="P498" s="237"/>
      <c r="Q498" s="252"/>
      <c r="R498" s="260"/>
      <c r="T498" s="94"/>
      <c r="U498" s="130"/>
      <c r="V498" s="94"/>
      <c r="W498" s="95"/>
      <c r="X498" s="95"/>
      <c r="Y498" s="32"/>
      <c r="Z498" s="30"/>
      <c r="AA498" s="152"/>
      <c r="AB498" s="31"/>
      <c r="AD498" s="94"/>
      <c r="AE498" s="130"/>
      <c r="AF498" s="94"/>
      <c r="AG498" s="95"/>
      <c r="AH498" s="95"/>
      <c r="AI498" s="32"/>
      <c r="AJ498" s="30"/>
      <c r="AK498" s="152"/>
      <c r="AL498" s="31"/>
    </row>
    <row r="499" spans="10:39" x14ac:dyDescent="0.3">
      <c r="J499" s="94"/>
      <c r="K499" s="130"/>
      <c r="L499" s="94"/>
      <c r="M499" s="95" t="s">
        <v>107</v>
      </c>
      <c r="N499" s="95"/>
      <c r="O499" s="206">
        <f>SUM(O493:O497)</f>
        <v>690</v>
      </c>
      <c r="P499" s="215">
        <f t="shared" ref="P499" si="473">SUM(P493:P497)</f>
        <v>44.7</v>
      </c>
      <c r="Q499" s="225">
        <f t="shared" ref="Q499" si="474">SUM(Q493:Q497)</f>
        <v>81.599999999999994</v>
      </c>
      <c r="R499" s="231">
        <f t="shared" ref="R499" si="475">SUM(R493:R497)</f>
        <v>22.4</v>
      </c>
      <c r="S499" s="3">
        <v>1615</v>
      </c>
      <c r="T499" s="94"/>
      <c r="U499" s="130"/>
      <c r="V499" s="94"/>
      <c r="W499" s="95" t="s">
        <v>107</v>
      </c>
      <c r="X499" s="95"/>
      <c r="Y499" s="32">
        <f>SUM(Y493:Y497)</f>
        <v>698</v>
      </c>
      <c r="Z499" s="45">
        <f t="shared" ref="Z499" si="476">SUM(Z493:Z497)</f>
        <v>24.776327241079201</v>
      </c>
      <c r="AA499" s="148">
        <f t="shared" ref="AA499" si="477">SUM(AA493:AA497)</f>
        <v>97.03881636205395</v>
      </c>
      <c r="AB499" s="46">
        <f t="shared" ref="AB499" si="478">SUM(AB493:AB497)</f>
        <v>22.43994778067885</v>
      </c>
      <c r="AC499" s="3">
        <v>1259</v>
      </c>
      <c r="AD499" s="94"/>
      <c r="AE499" s="130"/>
      <c r="AF499" s="94"/>
      <c r="AG499" s="95" t="s">
        <v>107</v>
      </c>
      <c r="AH499" s="95"/>
      <c r="AI499" s="32">
        <f>SUM(AI493:AI497)</f>
        <v>698.25</v>
      </c>
      <c r="AJ499" s="45">
        <f t="shared" ref="AJ499" si="479">SUM(AJ493:AJ497)</f>
        <v>48.25</v>
      </c>
      <c r="AK499" s="148">
        <f t="shared" ref="AK499" si="480">SUM(AK493:AK497)</f>
        <v>49.13</v>
      </c>
      <c r="AL499" s="46">
        <f t="shared" ref="AL499" si="481">SUM(AL493:AL497)</f>
        <v>31.31</v>
      </c>
    </row>
    <row r="500" spans="10:39" ht="15" thickBot="1" x14ac:dyDescent="0.35">
      <c r="J500" s="96"/>
      <c r="K500" s="131"/>
      <c r="L500" s="96"/>
      <c r="M500" s="97"/>
      <c r="N500" s="97"/>
      <c r="O500" s="246"/>
      <c r="P500" s="238"/>
      <c r="Q500" s="253"/>
      <c r="R500" s="261"/>
      <c r="T500" s="96" t="str">
        <f t="shared" ref="T500:T505" si="482">IFERROR(IF(W500="",O500/S500,W500),"")</f>
        <v/>
      </c>
      <c r="U500" s="131"/>
      <c r="V500" s="96"/>
      <c r="W500" s="97"/>
      <c r="X500" s="97"/>
      <c r="Y500" s="36"/>
      <c r="Z500" s="34"/>
      <c r="AA500" s="149"/>
      <c r="AB500" s="35"/>
      <c r="AD500" s="96" t="str">
        <f t="shared" ref="AD500:AD505" si="483">IFERROR(IF(AG500="",Y500/AC500,AG500),"")</f>
        <v/>
      </c>
      <c r="AE500" s="131"/>
      <c r="AF500" s="96"/>
      <c r="AG500" s="97"/>
      <c r="AH500" s="97"/>
      <c r="AI500" s="36"/>
      <c r="AJ500" s="34"/>
      <c r="AK500" s="149"/>
      <c r="AL500" s="35"/>
    </row>
    <row r="501" spans="10:39" ht="15" thickTop="1" x14ac:dyDescent="0.3">
      <c r="J501" s="78">
        <v>1.7</v>
      </c>
      <c r="K501" s="118">
        <f t="shared" si="448"/>
        <v>170</v>
      </c>
      <c r="L501" s="78" t="s">
        <v>99</v>
      </c>
      <c r="M501" s="79"/>
      <c r="N501" s="79" t="s">
        <v>48</v>
      </c>
      <c r="O501" s="244">
        <f>IF($J501="",(IFERROR(VLOOKUP($N501,$A$2:$H$595,4,0),"")),(IFERROR(IFERROR(VLOOKUP($N501,$A$2:$H$595,4,0),"")*$J501,"")))</f>
        <v>365.5</v>
      </c>
      <c r="P501" s="236">
        <f>IF($J501="",(IFERROR(VLOOKUP($N501,$A$2:$H$595,5,0),"")),(IFERROR(IFERROR(VLOOKUP($N501,$A$2:$H$595,5,0),"")*$J501,"")))</f>
        <v>32.299999999999997</v>
      </c>
      <c r="Q501" s="251">
        <f>IF($J501="",(IFERROR(VLOOKUP($N501,$A$2:$H$595,6,0),"")),(IFERROR(IFERROR(VLOOKUP($N501,$A$2:$H$595,6,0),"")*$J501,"")))</f>
        <v>0</v>
      </c>
      <c r="R501" s="259">
        <f>IF($J501="",(IFERROR(VLOOKUP($N501,$A$2:$H$595,7,0),"")),(IFERROR(IFERROR(VLOOKUP($N501,$A$2:$H$595,7,0),"")*$J501,"")))</f>
        <v>25.5</v>
      </c>
      <c r="S501">
        <f>IFERROR(VLOOKUP($X501,$A$2:$H$595,4,0),"")</f>
        <v>217</v>
      </c>
      <c r="T501" s="78">
        <f t="shared" si="482"/>
        <v>1.7</v>
      </c>
      <c r="U501" s="118">
        <f t="shared" si="449"/>
        <v>170</v>
      </c>
      <c r="V501" s="78" t="s">
        <v>99</v>
      </c>
      <c r="W501" s="79">
        <v>1.7</v>
      </c>
      <c r="X501" s="79" t="s">
        <v>31</v>
      </c>
      <c r="Y501" s="26">
        <f>IF($T501="",(IFERROR(VLOOKUP($X501,$A$2:$H$595,4,0),"")),(IFERROR(IFERROR(VLOOKUP($X501,$A$2:$H$595,4,0),"")*$T501,"")))</f>
        <v>368.9</v>
      </c>
      <c r="Z501" s="27">
        <f>IF($T501="",(IFERROR(VLOOKUP($X501,$A$2:$H$595,5,0),"")),(IFERROR(IFERROR(VLOOKUP($X501,$A$2:$H$595,5,0),"")*$T501,"")))</f>
        <v>34</v>
      </c>
      <c r="AA501" s="151">
        <f>IF($T501="",(IFERROR(VLOOKUP($X501,$A$2:$H$595,6,0),"")),(IFERROR(IFERROR(VLOOKUP($X501,$A$2:$H$595,6,0),"")*$T501,"")))</f>
        <v>0</v>
      </c>
      <c r="AB501" s="28">
        <f>IF($T501="",(IFERROR(VLOOKUP($X501,$A$2:$H$595,7,0),"")),(IFERROR(IFERROR(VLOOKUP($X501,$A$2:$H$595,7,0),"")*$T501,"")))</f>
        <v>23.8</v>
      </c>
      <c r="AC501">
        <f>IFERROR(VLOOKUP($AH501,$A$2:$H$595,4,0),"")</f>
        <v>170</v>
      </c>
      <c r="AD501" s="78">
        <f t="shared" si="483"/>
        <v>2.2000000000000002</v>
      </c>
      <c r="AE501" s="118">
        <f t="shared" si="450"/>
        <v>220.00000000000003</v>
      </c>
      <c r="AF501" s="78" t="s">
        <v>99</v>
      </c>
      <c r="AG501" s="79">
        <v>2.2000000000000002</v>
      </c>
      <c r="AH501" s="79" t="s">
        <v>45</v>
      </c>
      <c r="AI501" s="26">
        <f>IF($AD501="",(IFERROR(VLOOKUP($AH501,$A$2:$H$595,4,0),"")),(IFERROR(IFERROR(VLOOKUP($AH501,$A$2:$H$595,4,0),"")*$AD501,"")))</f>
        <v>374.00000000000006</v>
      </c>
      <c r="AJ501" s="27">
        <f>IF($AD501="",(IFERROR(VLOOKUP($AH501,$A$2:$H$595,5,0),"")),(IFERROR(IFERROR(VLOOKUP($AH501,$A$2:$H$595,5,0),"")*$AD501,"")))</f>
        <v>41.800000000000004</v>
      </c>
      <c r="AK501" s="151">
        <f>IF($AD501="",(IFERROR(VLOOKUP($AH501,$A$2:$H$595,6,0),"")),(IFERROR(IFERROR(VLOOKUP($AH501,$A$2:$H$595,6,0),"")*$AD501,"")))</f>
        <v>0</v>
      </c>
      <c r="AL501" s="28">
        <f>IF($AD501="",(IFERROR(VLOOKUP($AH501,$A$2:$H$595,7,0),"")),(IFERROR(IFERROR(VLOOKUP($AH501,$A$2:$H$595,7,0),"")*$AD501,"")))</f>
        <v>22</v>
      </c>
    </row>
    <row r="502" spans="10:39" x14ac:dyDescent="0.3">
      <c r="J502" s="80">
        <v>3</v>
      </c>
      <c r="K502" s="119">
        <f t="shared" si="448"/>
        <v>300</v>
      </c>
      <c r="L502" s="80" t="s">
        <v>99</v>
      </c>
      <c r="M502" s="81"/>
      <c r="N502" s="81" t="s">
        <v>54</v>
      </c>
      <c r="O502" s="245">
        <f>IF($J502="",(IFERROR(VLOOKUP($N502,$A$2:$H$595,4,0),"")),(IFERROR(IFERROR(VLOOKUP($N502,$A$2:$H$595,4,0),"")*$J502,"")))</f>
        <v>264</v>
      </c>
      <c r="P502" s="237">
        <f>IF($J502="",(IFERROR(VLOOKUP($N502,$A$2:$H$595,5,0),"")),(IFERROR(IFERROR(VLOOKUP($N502,$A$2:$H$595,5,0),"")*$J502,"")))</f>
        <v>3</v>
      </c>
      <c r="Q502" s="252">
        <f>IF($J502="",(IFERROR(VLOOKUP($N502,$A$2:$H$595,6,0),"")),(IFERROR(IFERROR(VLOOKUP($N502,$A$2:$H$595,6,0),"")*$J502,"")))</f>
        <v>63</v>
      </c>
      <c r="R502" s="260">
        <f>IF($J502="",(IFERROR(VLOOKUP($N502,$A$2:$H$595,7,0),"")),(IFERROR(IFERROR(VLOOKUP($N502,$A$2:$H$595,7,0),"")*$J502,"")))</f>
        <v>0</v>
      </c>
      <c r="S502">
        <f>IFERROR(VLOOKUP($X502,$A$2:$H$595,4,0),"")</f>
        <v>130</v>
      </c>
      <c r="T502" s="80">
        <f t="shared" si="482"/>
        <v>2</v>
      </c>
      <c r="U502" s="119">
        <f t="shared" si="449"/>
        <v>200</v>
      </c>
      <c r="V502" s="80" t="s">
        <v>99</v>
      </c>
      <c r="W502" s="81">
        <v>2</v>
      </c>
      <c r="X502" s="81" t="s">
        <v>42</v>
      </c>
      <c r="Y502" s="29">
        <f>IF($T502="",(IFERROR(VLOOKUP($X502,$A$2:$H$595,4,0),"")),(IFERROR(IFERROR(VLOOKUP($X502,$A$2:$H$595,4,0),"")*$T502,"")))</f>
        <v>260</v>
      </c>
      <c r="Z502" s="30">
        <f>IF($T502="",(IFERROR(VLOOKUP($X502,$A$2:$H$595,5,0),"")),(IFERROR(IFERROR(VLOOKUP($X502,$A$2:$H$595,5,0),"")*$T502,"")))</f>
        <v>4.8</v>
      </c>
      <c r="AA502" s="152">
        <f>IF($T502="",(IFERROR(VLOOKUP($X502,$A$2:$H$595,6,0),"")),(IFERROR(IFERROR(VLOOKUP($X502,$A$2:$H$595,6,0),"")*$T502,"")))</f>
        <v>57.2</v>
      </c>
      <c r="AB502" s="31">
        <f>IF($T502="",(IFERROR(VLOOKUP($X502,$A$2:$H$595,7,0),"")),(IFERROR(IFERROR(VLOOKUP($X502,$A$2:$H$595,7,0),"")*$T502,"")))</f>
        <v>0.4</v>
      </c>
      <c r="AC502">
        <f>IFERROR(VLOOKUP($AH502,$A$2:$H$595,4,0),"")</f>
        <v>122</v>
      </c>
      <c r="AD502" s="80">
        <f t="shared" si="483"/>
        <v>2.1</v>
      </c>
      <c r="AE502" s="119">
        <f t="shared" si="450"/>
        <v>210</v>
      </c>
      <c r="AF502" s="80" t="s">
        <v>99</v>
      </c>
      <c r="AG502" s="81">
        <v>2.1</v>
      </c>
      <c r="AH502" s="81" t="s">
        <v>56</v>
      </c>
      <c r="AI502" s="29">
        <f>IF($AD502="",(IFERROR(VLOOKUP($AH502,$A$2:$H$595,4,0),"")),(IFERROR(IFERROR(VLOOKUP($AH502,$A$2:$H$595,4,0),"")*$AD502,"")))</f>
        <v>256.2</v>
      </c>
      <c r="AJ502" s="30">
        <f>IF($AD502="",(IFERROR(VLOOKUP($AH502,$A$2:$H$595,5,0),"")),(IFERROR(IFERROR(VLOOKUP($AH502,$A$2:$H$595,5,0),"")*$AD502,"")))</f>
        <v>8.4</v>
      </c>
      <c r="AK502" s="152">
        <f>IF($AD502="",(IFERROR(VLOOKUP($AH502,$A$2:$H$595,6,0),"")),(IFERROR(IFERROR(VLOOKUP($AH502,$A$2:$H$595,6,0),"")*$AD502,"")))</f>
        <v>46.2</v>
      </c>
      <c r="AL502" s="31">
        <f>IF($AD502="",(IFERROR(VLOOKUP($AH502,$A$2:$H$595,7,0),"")),(IFERROR(IFERROR(VLOOKUP($AH502,$A$2:$H$595,7,0),"")*$AD502,"")))</f>
        <v>2.1</v>
      </c>
    </row>
    <row r="503" spans="10:39" x14ac:dyDescent="0.3">
      <c r="J503" s="80">
        <v>0.05</v>
      </c>
      <c r="K503" s="119">
        <f t="shared" si="448"/>
        <v>5</v>
      </c>
      <c r="L503" s="80" t="s">
        <v>99</v>
      </c>
      <c r="M503" s="81"/>
      <c r="N503" s="81" t="s">
        <v>15</v>
      </c>
      <c r="O503" s="245">
        <f>IF($J503="",(IFERROR(VLOOKUP($N503,$A$2:$H$595,4,0),"")),(IFERROR(IFERROR(VLOOKUP($N503,$A$2:$H$595,4,0),"")*$J503,"")))</f>
        <v>35.85</v>
      </c>
      <c r="P503" s="237">
        <f>IF($J503="",(IFERROR(VLOOKUP($N503,$A$2:$H$595,5,0),"")),(IFERROR(IFERROR(VLOOKUP($N503,$A$2:$H$595,5,0),"")*$J503,"")))</f>
        <v>0.05</v>
      </c>
      <c r="Q503" s="252">
        <f>IF($J503="",(IFERROR(VLOOKUP($N503,$A$2:$H$595,6,0),"")),(IFERROR(IFERROR(VLOOKUP($N503,$A$2:$H$595,6,0),"")*$J503,"")))</f>
        <v>0</v>
      </c>
      <c r="R503" s="260">
        <f>IF($J503="",(IFERROR(VLOOKUP($N503,$A$2:$H$595,7,0),"")),(IFERROR(IFERROR(VLOOKUP($N503,$A$2:$H$595,7,0),"")*$J503,"")))</f>
        <v>4.05</v>
      </c>
      <c r="S503">
        <f>IFERROR(VLOOKUP($X503,$A$2:$H$595,4,0),"")</f>
        <v>717</v>
      </c>
      <c r="T503" s="80">
        <f t="shared" si="482"/>
        <v>0.05</v>
      </c>
      <c r="U503" s="119">
        <f t="shared" si="449"/>
        <v>5</v>
      </c>
      <c r="V503" s="80" t="s">
        <v>99</v>
      </c>
      <c r="W503" s="81"/>
      <c r="X503" s="81" t="s">
        <v>15</v>
      </c>
      <c r="Y503" s="29">
        <f>IF($T503="",(IFERROR(VLOOKUP($X503,$A$2:$H$595,4,0),"")),(IFERROR(IFERROR(VLOOKUP($X503,$A$2:$H$595,4,0),"")*$T503,"")))</f>
        <v>35.85</v>
      </c>
      <c r="Z503" s="30">
        <f>IF($T503="",(IFERROR(VLOOKUP($X503,$A$2:$H$595,5,0),"")),(IFERROR(IFERROR(VLOOKUP($X503,$A$2:$H$595,5,0),"")*$T503,"")))</f>
        <v>0.05</v>
      </c>
      <c r="AA503" s="152">
        <f>IF($T503="",(IFERROR(VLOOKUP($X503,$A$2:$H$595,6,0),"")),(IFERROR(IFERROR(VLOOKUP($X503,$A$2:$H$595,6,0),"")*$T503,"")))</f>
        <v>0</v>
      </c>
      <c r="AB503" s="31">
        <f>IF($T503="",(IFERROR(VLOOKUP($X503,$A$2:$H$595,7,0),"")),(IFERROR(IFERROR(VLOOKUP($X503,$A$2:$H$595,7,0),"")*$T503,"")))</f>
        <v>4.05</v>
      </c>
      <c r="AC503">
        <f>IFERROR(VLOOKUP($AH503,$A$2:$H$595,4,0),"")</f>
        <v>900</v>
      </c>
      <c r="AD503" s="80">
        <f t="shared" si="483"/>
        <v>0.05</v>
      </c>
      <c r="AE503" s="119">
        <f t="shared" si="450"/>
        <v>5</v>
      </c>
      <c r="AF503" s="80" t="s">
        <v>99</v>
      </c>
      <c r="AG503" s="81">
        <v>0.05</v>
      </c>
      <c r="AH503" s="81" t="s">
        <v>21</v>
      </c>
      <c r="AI503" s="29">
        <f>IF($AD503="",(IFERROR(VLOOKUP($AH503,$A$2:$H$595,4,0),"")),(IFERROR(IFERROR(VLOOKUP($AH503,$A$2:$H$595,4,0),"")*$AD503,"")))</f>
        <v>45</v>
      </c>
      <c r="AJ503" s="30">
        <f>IF($AD503="",(IFERROR(VLOOKUP($AH503,$A$2:$H$595,5,0),"")),(IFERROR(IFERROR(VLOOKUP($AH503,$A$2:$H$595,5,0),"")*$AD503,"")))</f>
        <v>0</v>
      </c>
      <c r="AK503" s="152">
        <f>IF($AD503="",(IFERROR(VLOOKUP($AH503,$A$2:$H$595,6,0),"")),(IFERROR(IFERROR(VLOOKUP($AH503,$A$2:$H$595,6,0),"")*$AD503,"")))</f>
        <v>0</v>
      </c>
      <c r="AL503" s="31">
        <f>IF($AD503="",(IFERROR(VLOOKUP($AH503,$A$2:$H$595,7,0),"")),(IFERROR(IFERROR(VLOOKUP($AH503,$A$2:$H$595,7,0),"")*$AD503,"")))</f>
        <v>4.95</v>
      </c>
    </row>
    <row r="504" spans="10:39" x14ac:dyDescent="0.3">
      <c r="J504" s="80">
        <v>2</v>
      </c>
      <c r="K504" s="119">
        <f t="shared" si="448"/>
        <v>200</v>
      </c>
      <c r="L504" s="80" t="s">
        <v>99</v>
      </c>
      <c r="M504" s="81"/>
      <c r="N504" s="81" t="s">
        <v>91</v>
      </c>
      <c r="O504" s="245">
        <f>IF($J504="",(IFERROR(VLOOKUP($N504,$A$2:$H$595,4,0),"")),(IFERROR(IFERROR(VLOOKUP($N504,$A$2:$H$595,4,0),"")*$J504,"")))</f>
        <v>66</v>
      </c>
      <c r="P504" s="237">
        <f>IF($J504="",(IFERROR(VLOOKUP($N504,$A$2:$H$595,5,0),"")),(IFERROR(IFERROR(VLOOKUP($N504,$A$2:$H$595,5,0),"")*$J504,"")))</f>
        <v>0</v>
      </c>
      <c r="Q504" s="252">
        <f>IF($J504="",(IFERROR(VLOOKUP($N504,$A$2:$H$595,6,0),"")),(IFERROR(IFERROR(VLOOKUP($N504,$A$2:$H$595,6,0),"")*$J504,"")))</f>
        <v>16</v>
      </c>
      <c r="R504" s="260">
        <f>IF($J504="",(IFERROR(VLOOKUP($N504,$A$2:$H$595,7,0),"")),(IFERROR(IFERROR(VLOOKUP($N504,$A$2:$H$595,7,0),"")*$J504,"")))</f>
        <v>0</v>
      </c>
      <c r="S504">
        <f>IFERROR(VLOOKUP($X504,$A$2:$H$595,4,0),"")</f>
        <v>35</v>
      </c>
      <c r="T504" s="80">
        <f t="shared" si="482"/>
        <v>2</v>
      </c>
      <c r="U504" s="119">
        <f t="shared" si="449"/>
        <v>200</v>
      </c>
      <c r="V504" s="80" t="s">
        <v>99</v>
      </c>
      <c r="W504" s="81">
        <v>2</v>
      </c>
      <c r="X504" s="81" t="s">
        <v>82</v>
      </c>
      <c r="Y504" s="29">
        <f>IF($T504="",(IFERROR(VLOOKUP($X504,$A$2:$H$595,4,0),"")),(IFERROR(IFERROR(VLOOKUP($X504,$A$2:$H$595,4,0),"")*$T504,"")))</f>
        <v>70</v>
      </c>
      <c r="Z504" s="30">
        <f>IF($T504="",(IFERROR(VLOOKUP($X504,$A$2:$H$595,5,0),"")),(IFERROR(IFERROR(VLOOKUP($X504,$A$2:$H$595,5,0),"")*$T504,"")))</f>
        <v>3.78</v>
      </c>
      <c r="AA504" s="152">
        <f>IF($T504="",(IFERROR(VLOOKUP($X504,$A$2:$H$595,6,0),"")),(IFERROR(IFERROR(VLOOKUP($X504,$A$2:$H$595,6,0),"")*$T504,"")))</f>
        <v>15.76</v>
      </c>
      <c r="AB504" s="31">
        <f>IF($T504="",(IFERROR(VLOOKUP($X504,$A$2:$H$595,7,0),"")),(IFERROR(IFERROR(VLOOKUP($X504,$A$2:$H$595,7,0),"")*$T504,"")))</f>
        <v>1.46</v>
      </c>
      <c r="AC504">
        <f>IFERROR(VLOOKUP($AH504,$A$2:$H$595,4,0),"")</f>
        <v>33</v>
      </c>
      <c r="AD504" s="80">
        <f t="shared" si="483"/>
        <v>2</v>
      </c>
      <c r="AE504" s="119">
        <f t="shared" si="450"/>
        <v>200</v>
      </c>
      <c r="AF504" s="80" t="s">
        <v>99</v>
      </c>
      <c r="AG504" s="81">
        <v>2</v>
      </c>
      <c r="AH504" s="81" t="s">
        <v>91</v>
      </c>
      <c r="AI504" s="29">
        <f>IF($AD504="",(IFERROR(VLOOKUP($AH504,$A$2:$H$595,4,0),"")),(IFERROR(IFERROR(VLOOKUP($AH504,$A$2:$H$595,4,0),"")*$AD504,"")))</f>
        <v>66</v>
      </c>
      <c r="AJ504" s="30">
        <f>IF($AD504="",(IFERROR(VLOOKUP($AH504,$A$2:$H$595,5,0),"")),(IFERROR(IFERROR(VLOOKUP($AH504,$A$2:$H$595,5,0),"")*$AD504,"")))</f>
        <v>0</v>
      </c>
      <c r="AK504" s="152">
        <f>IF($AD504="",(IFERROR(VLOOKUP($AH504,$A$2:$H$595,6,0),"")),(IFERROR(IFERROR(VLOOKUP($AH504,$A$2:$H$595,6,0),"")*$AD504,"")))</f>
        <v>16</v>
      </c>
      <c r="AL504" s="31">
        <f>IF($AD504="",(IFERROR(VLOOKUP($AH504,$A$2:$H$595,7,0),"")),(IFERROR(IFERROR(VLOOKUP($AH504,$A$2:$H$595,7,0),"")*$AD504,"")))</f>
        <v>0</v>
      </c>
    </row>
    <row r="505" spans="10:39" x14ac:dyDescent="0.3">
      <c r="J505" s="80"/>
      <c r="K505" s="119"/>
      <c r="L505" s="80"/>
      <c r="M505" s="81"/>
      <c r="N505" s="81"/>
      <c r="O505" s="245" t="str">
        <f>IF($J505="",(IFERROR(VLOOKUP($N505,$A$2:$H$595,4,0),"")),(IFERROR(IFERROR(VLOOKUP($N505,$A$2:$H$595,4,0),"")*$J505,"")))</f>
        <v/>
      </c>
      <c r="P505" s="237" t="str">
        <f>IF($J505="",(IFERROR(VLOOKUP($N505,$A$2:$H$595,5,0),"")),(IFERROR(IFERROR(VLOOKUP($N505,$A$2:$H$595,5,0),"")*$J505,"")))</f>
        <v/>
      </c>
      <c r="Q505" s="252" t="str">
        <f>IF($J505="",(IFERROR(VLOOKUP($N505,$A$2:$H$595,6,0),"")),(IFERROR(IFERROR(VLOOKUP($N505,$A$2:$H$595,6,0),"")*$J505,"")))</f>
        <v/>
      </c>
      <c r="R505" s="260" t="str">
        <f>IF($J505="",(IFERROR(VLOOKUP($N505,$A$2:$H$595,7,0),"")),(IFERROR(IFERROR(VLOOKUP($N505,$A$2:$H$595,7,0),"")*$J505,"")))</f>
        <v/>
      </c>
      <c r="T505" s="80" t="str">
        <f t="shared" si="482"/>
        <v/>
      </c>
      <c r="U505" s="119"/>
      <c r="V505" s="80"/>
      <c r="W505" s="81"/>
      <c r="X505" s="81"/>
      <c r="Y505" s="29"/>
      <c r="Z505" s="30"/>
      <c r="AA505" s="152"/>
      <c r="AB505" s="31"/>
      <c r="AC505" t="str">
        <f>IFERROR(VLOOKUP($AH505,$A$2:$H$595,4,0),"")</f>
        <v/>
      </c>
      <c r="AD505" s="80" t="str">
        <f t="shared" si="483"/>
        <v/>
      </c>
      <c r="AE505" s="119"/>
      <c r="AF505" s="80"/>
      <c r="AG505" s="81"/>
      <c r="AH505" s="81"/>
      <c r="AI505" s="29"/>
      <c r="AJ505" s="30"/>
      <c r="AK505" s="152"/>
      <c r="AL505" s="31"/>
      <c r="AM505" s="3"/>
    </row>
    <row r="506" spans="10:39" x14ac:dyDescent="0.3">
      <c r="J506" s="80"/>
      <c r="K506" s="119"/>
      <c r="L506" s="80"/>
      <c r="M506" s="81" t="s">
        <v>107</v>
      </c>
      <c r="N506" s="81"/>
      <c r="O506" s="206">
        <f>SUM(O501:O505)</f>
        <v>731.35</v>
      </c>
      <c r="P506" s="215">
        <f t="shared" ref="P506" si="484">SUM(P501:P505)</f>
        <v>35.349999999999994</v>
      </c>
      <c r="Q506" s="225">
        <f t="shared" ref="Q506" si="485">SUM(Q501:Q505)</f>
        <v>79</v>
      </c>
      <c r="R506" s="231">
        <f t="shared" ref="R506" si="486">SUM(R501:R505)</f>
        <v>29.55</v>
      </c>
      <c r="S506" s="3">
        <v>1099</v>
      </c>
      <c r="T506" s="80"/>
      <c r="U506" s="119"/>
      <c r="V506" s="80"/>
      <c r="W506" s="81" t="s">
        <v>107</v>
      </c>
      <c r="X506" s="81"/>
      <c r="Y506" s="32">
        <f>SUM(Y501:Y505)</f>
        <v>734.75</v>
      </c>
      <c r="Z506" s="45">
        <f t="shared" ref="Z506" si="487">SUM(Z501:Z505)</f>
        <v>42.629999999999995</v>
      </c>
      <c r="AA506" s="148">
        <f t="shared" ref="AA506" si="488">SUM(AA501:AA505)</f>
        <v>72.960000000000008</v>
      </c>
      <c r="AB506" s="46">
        <f t="shared" ref="AB506" si="489">SUM(AB501:AB505)</f>
        <v>29.71</v>
      </c>
      <c r="AC506" s="3">
        <v>1225</v>
      </c>
      <c r="AD506" s="80"/>
      <c r="AE506" s="119"/>
      <c r="AF506" s="80"/>
      <c r="AG506" s="81" t="s">
        <v>107</v>
      </c>
      <c r="AH506" s="81"/>
      <c r="AI506" s="32">
        <f>SUM(AI501:AI505)</f>
        <v>741.2</v>
      </c>
      <c r="AJ506" s="45">
        <f t="shared" ref="AJ506" si="490">SUM(AJ501:AJ505)</f>
        <v>50.2</v>
      </c>
      <c r="AK506" s="148">
        <f t="shared" ref="AK506" si="491">SUM(AK501:AK505)</f>
        <v>62.2</v>
      </c>
      <c r="AL506" s="46">
        <f t="shared" ref="AL506" si="492">SUM(AL501:AL505)</f>
        <v>29.05</v>
      </c>
    </row>
    <row r="507" spans="10:39" ht="15" thickBot="1" x14ac:dyDescent="0.35">
      <c r="J507" s="82"/>
      <c r="K507" s="126"/>
      <c r="L507" s="82"/>
      <c r="M507" s="83"/>
      <c r="N507" s="83"/>
      <c r="O507" s="246"/>
      <c r="P507" s="238"/>
      <c r="Q507" s="253"/>
      <c r="R507" s="261"/>
      <c r="S507" s="3"/>
      <c r="T507" s="82"/>
      <c r="U507" s="126"/>
      <c r="V507" s="82"/>
      <c r="W507" s="83"/>
      <c r="X507" s="83"/>
      <c r="Y507" s="36"/>
      <c r="Z507" s="34"/>
      <c r="AA507" s="149"/>
      <c r="AB507" s="35"/>
      <c r="AC507" s="3"/>
      <c r="AD507" s="82"/>
      <c r="AE507" s="126"/>
      <c r="AF507" s="82"/>
      <c r="AG507" s="83"/>
      <c r="AH507" s="83"/>
      <c r="AI507" s="36"/>
      <c r="AJ507" s="34"/>
      <c r="AK507" s="149"/>
      <c r="AL507" s="35"/>
    </row>
    <row r="508" spans="10:39" ht="15.6" thickTop="1" thickBot="1" x14ac:dyDescent="0.35">
      <c r="J508" s="55"/>
      <c r="K508" s="128"/>
      <c r="L508" s="55"/>
      <c r="M508" s="63" t="s">
        <v>106</v>
      </c>
      <c r="N508" s="63"/>
      <c r="O508" s="212">
        <f>SUM(O470:O474,O478:O482,O484:O490,O492:O497,O500:O505)</f>
        <v>3011.5499999999997</v>
      </c>
      <c r="P508" s="221">
        <f t="shared" ref="P508:R508" si="493">SUM(P470:P474,P478:P482,P484:P490,P492:P497,P500:P505)</f>
        <v>234.55</v>
      </c>
      <c r="Q508" s="223">
        <f t="shared" si="493"/>
        <v>303.20000000000005</v>
      </c>
      <c r="R508" s="158">
        <f t="shared" si="493"/>
        <v>93.05</v>
      </c>
      <c r="S508" s="18">
        <v>4820.1000000000004</v>
      </c>
      <c r="T508" s="72"/>
      <c r="U508" s="120"/>
      <c r="V508" s="72"/>
      <c r="W508" s="63" t="s">
        <v>106</v>
      </c>
      <c r="X508" s="63"/>
      <c r="Y508" s="20">
        <f>SUM(Y470:Y474,Y478:Y482,Y484:Y490,Y492:Y497,Y500:Y505)</f>
        <v>3007.3199999999997</v>
      </c>
      <c r="Z508" s="21">
        <f t="shared" ref="Z508:AB508" si="494">SUM(Z470:Z474,Z478:Z482,Z484:Z490,Z492:Z497,Z500:Z505)</f>
        <v>213.99454506286139</v>
      </c>
      <c r="AA508" s="153">
        <f t="shared" si="494"/>
        <v>305.55346982740048</v>
      </c>
      <c r="AB508" s="22">
        <f t="shared" si="494"/>
        <v>96.992457681668938</v>
      </c>
      <c r="AC508" s="18">
        <v>4248</v>
      </c>
      <c r="AD508" s="72">
        <v>18.488855525059961</v>
      </c>
      <c r="AE508" s="120">
        <f t="shared" si="450"/>
        <v>1848.8855525059962</v>
      </c>
      <c r="AF508" s="72" t="s">
        <v>99</v>
      </c>
      <c r="AG508" s="63" t="s">
        <v>106</v>
      </c>
      <c r="AH508" s="63"/>
      <c r="AI508" s="20">
        <f>SUM(AI470:AI474,AI478:AI482,AI484:AI490,AI492:AI497,AI500:AI505)</f>
        <v>2978.75</v>
      </c>
      <c r="AJ508" s="21">
        <f t="shared" ref="AJ508:AL508" si="495">SUM(AJ470:AJ474,AJ478:AJ482,AJ484:AJ490,AJ492:AJ497,AJ500:AJ505)</f>
        <v>246.38000000000002</v>
      </c>
      <c r="AK508" s="153">
        <f t="shared" si="495"/>
        <v>229.14999999999998</v>
      </c>
      <c r="AL508" s="22">
        <f t="shared" si="495"/>
        <v>107.55999999999999</v>
      </c>
    </row>
    <row r="509" spans="10:39" x14ac:dyDescent="0.3">
      <c r="J509" s="56"/>
      <c r="K509" s="121"/>
      <c r="L509" s="56"/>
      <c r="M509" s="7"/>
      <c r="N509" s="7"/>
      <c r="O509" s="37"/>
      <c r="P509" s="37"/>
      <c r="Q509" s="37"/>
      <c r="R509" s="37"/>
      <c r="T509" s="56"/>
      <c r="U509" s="121"/>
      <c r="V509" s="56"/>
      <c r="W509" s="7"/>
      <c r="X509" s="7"/>
      <c r="Y509" s="37"/>
      <c r="Z509" s="37"/>
      <c r="AA509" s="37"/>
      <c r="AB509" s="37"/>
      <c r="AD509" s="56"/>
      <c r="AE509" s="121"/>
      <c r="AF509" s="56"/>
      <c r="AG509" s="7"/>
      <c r="AH509" s="7"/>
      <c r="AI509" s="37"/>
      <c r="AJ509" s="37"/>
      <c r="AK509" s="37"/>
      <c r="AL509" s="37"/>
    </row>
    <row r="510" spans="10:39" x14ac:dyDescent="0.3">
      <c r="J510" s="56"/>
      <c r="K510" s="121"/>
      <c r="L510" s="56"/>
      <c r="M510" s="7"/>
      <c r="N510" s="7"/>
      <c r="O510" s="37"/>
      <c r="P510" s="37"/>
      <c r="Q510" s="37"/>
      <c r="R510" s="37"/>
      <c r="T510" s="56"/>
      <c r="U510" s="121"/>
      <c r="V510" s="56"/>
      <c r="W510" s="7"/>
      <c r="X510" s="7"/>
      <c r="Y510" s="37"/>
      <c r="Z510" s="37"/>
      <c r="AA510" s="37"/>
      <c r="AB510" s="37"/>
      <c r="AD510" s="56"/>
      <c r="AE510" s="121"/>
      <c r="AF510" s="56"/>
      <c r="AG510" s="7"/>
      <c r="AH510" s="7"/>
      <c r="AI510" s="37"/>
      <c r="AJ510" s="37"/>
      <c r="AK510" s="37"/>
      <c r="AL510" s="37"/>
    </row>
    <row r="511" spans="10:39" x14ac:dyDescent="0.3">
      <c r="J511" s="56"/>
      <c r="K511" s="121"/>
      <c r="L511" s="56"/>
      <c r="M511" s="7"/>
      <c r="N511" s="7"/>
      <c r="O511" s="37"/>
      <c r="P511" s="37"/>
      <c r="Q511" s="37"/>
      <c r="R511" s="37"/>
      <c r="T511" s="56"/>
      <c r="U511" s="121"/>
      <c r="V511" s="56"/>
      <c r="W511" s="7"/>
      <c r="X511" s="7"/>
      <c r="Y511" s="37"/>
      <c r="Z511" s="37"/>
      <c r="AA511" s="37"/>
      <c r="AB511" s="37"/>
      <c r="AD511" s="56"/>
      <c r="AE511" s="121"/>
      <c r="AF511" s="56"/>
      <c r="AG511" s="7"/>
      <c r="AH511" s="7"/>
      <c r="AI511" s="37"/>
      <c r="AJ511" s="37"/>
      <c r="AK511" s="37"/>
      <c r="AL511" s="37"/>
    </row>
    <row r="512" spans="10:39" ht="15" thickBot="1" x14ac:dyDescent="0.35">
      <c r="J512" s="56" t="s">
        <v>69</v>
      </c>
      <c r="K512" s="121"/>
      <c r="L512" s="56"/>
      <c r="M512" s="7" t="str">
        <f>IFERROR(VLOOKUP(#REF!,$A$2:$H$12,6,0),"")</f>
        <v/>
      </c>
      <c r="N512" s="7" t="s">
        <v>70</v>
      </c>
      <c r="O512" s="38" t="s">
        <v>0</v>
      </c>
      <c r="P512" s="38" t="s">
        <v>1</v>
      </c>
      <c r="Q512" s="38" t="s">
        <v>2</v>
      </c>
      <c r="R512" s="38" t="s">
        <v>3</v>
      </c>
      <c r="S512" s="7" t="s">
        <v>71</v>
      </c>
      <c r="T512" s="56" t="s">
        <v>69</v>
      </c>
      <c r="U512" s="121"/>
      <c r="V512" s="56"/>
      <c r="W512" s="7" t="str">
        <f>IFERROR(VLOOKUP(#REF!,$A$2:$H$12,6,0),"")</f>
        <v/>
      </c>
      <c r="X512" s="7" t="s">
        <v>70</v>
      </c>
      <c r="Y512" s="38" t="s">
        <v>0</v>
      </c>
      <c r="Z512" s="38" t="s">
        <v>1</v>
      </c>
      <c r="AA512" s="38" t="s">
        <v>2</v>
      </c>
      <c r="AB512" s="38" t="s">
        <v>3</v>
      </c>
      <c r="AC512" s="7" t="s">
        <v>72</v>
      </c>
      <c r="AD512" s="56" t="s">
        <v>69</v>
      </c>
      <c r="AE512" s="121"/>
      <c r="AF512" s="56"/>
      <c r="AG512" s="7" t="str">
        <f>IFERROR(VLOOKUP(#REF!,$A$2:$H$12,6,0),"")</f>
        <v/>
      </c>
      <c r="AH512" s="7" t="s">
        <v>70</v>
      </c>
      <c r="AI512" s="38" t="s">
        <v>0</v>
      </c>
      <c r="AJ512" s="38" t="s">
        <v>1</v>
      </c>
      <c r="AK512" s="38" t="s">
        <v>2</v>
      </c>
      <c r="AL512" s="38" t="s">
        <v>3</v>
      </c>
    </row>
    <row r="513" spans="10:39" ht="15" thickTop="1" x14ac:dyDescent="0.3">
      <c r="J513" s="48">
        <v>4</v>
      </c>
      <c r="K513" s="108">
        <v>4</v>
      </c>
      <c r="L513" s="48" t="s">
        <v>100</v>
      </c>
      <c r="M513" s="66"/>
      <c r="N513" s="66" t="s">
        <v>5</v>
      </c>
      <c r="O513" s="244">
        <f>IF($J513="",(IFERROR(VLOOKUP($N513,$A$2:$H$595,4,0),"")),(IFERROR(IFERROR(VLOOKUP($N513,$A$2:$H$595,4,0),"")*$J513,"")))</f>
        <v>320</v>
      </c>
      <c r="P513" s="236">
        <f>IF($J513="",(IFERROR(VLOOKUP($N513,$A$2:$H$595,5,0),"")),(IFERROR(IFERROR(VLOOKUP($N513,$A$2:$H$595,5,0),"")*$J513,"")))</f>
        <v>24</v>
      </c>
      <c r="Q513" s="251">
        <f>IF($J513="",(IFERROR(VLOOKUP($N513,$A$2:$H$595,6,0),"")),(IFERROR(IFERROR(VLOOKUP($N513,$A$2:$H$595,6,0),"")*$J513,"")))</f>
        <v>0</v>
      </c>
      <c r="R513" s="259">
        <f>IF($J513="",(IFERROR(VLOOKUP($N513,$A$2:$H$595,7,0),"")),(IFERROR(IFERROR(VLOOKUP($N513,$A$2:$H$595,7,0),"")*$J513,"")))</f>
        <v>20</v>
      </c>
      <c r="S513">
        <f>IFERROR(VLOOKUP($X513,$A$2:$H$595,4,0),"")</f>
        <v>237.10000000000002</v>
      </c>
      <c r="T513" s="48">
        <f t="shared" ref="T513:T517" si="496">IFERROR(IF(W513="",O513/S513,W513),"")</f>
        <v>1.2</v>
      </c>
      <c r="U513" s="108">
        <f t="shared" si="449"/>
        <v>120</v>
      </c>
      <c r="V513" s="48" t="s">
        <v>99</v>
      </c>
      <c r="W513" s="66">
        <v>1.2</v>
      </c>
      <c r="X513" s="66" t="s">
        <v>6</v>
      </c>
      <c r="Y513" s="26">
        <f>IF($T513="",(IFERROR(VLOOKUP($X513,$A$2:$H$595,4,0),"")),(IFERROR(IFERROR(VLOOKUP($X513,$A$2:$H$595,4,0),"")*$T513,"")))</f>
        <v>284.52000000000004</v>
      </c>
      <c r="Z513" s="27">
        <f>IF($T513="",(IFERROR(VLOOKUP($X513,$A$2:$H$595,5,0),"")),(IFERROR(IFERROR(VLOOKUP($X513,$A$2:$H$595,5,0),"")*$T513,"")))</f>
        <v>23.16</v>
      </c>
      <c r="AA513" s="151">
        <f>IF($T513="",(IFERROR(VLOOKUP($X513,$A$2:$H$595,6,0),"")),(IFERROR(IFERROR(VLOOKUP($X513,$A$2:$H$595,6,0),"")*$T513,"")))</f>
        <v>0.72</v>
      </c>
      <c r="AB513" s="28">
        <f>IF($T513="",(IFERROR(VLOOKUP($X513,$A$2:$H$595,7,0),"")),(IFERROR(IFERROR(VLOOKUP($X513,$A$2:$H$595,7,0),"")*$T513,"")))</f>
        <v>21</v>
      </c>
      <c r="AC513">
        <f>IFERROR(VLOOKUP($AH513,$A$2:$H$595,4,0),"")</f>
        <v>80</v>
      </c>
      <c r="AD513" s="48">
        <f t="shared" ref="AD513:AD517" si="497">IFERROR(IF(AG513="",Y513/AC513,AG513),"")</f>
        <v>3</v>
      </c>
      <c r="AE513" s="108">
        <f t="shared" si="450"/>
        <v>300</v>
      </c>
      <c r="AF513" s="48" t="s">
        <v>99</v>
      </c>
      <c r="AG513" s="66">
        <v>3</v>
      </c>
      <c r="AH513" s="66" t="s">
        <v>73</v>
      </c>
      <c r="AI513" s="26">
        <f>IF($AD513="",(IFERROR(VLOOKUP($AH513,$A$2:$H$595,4,0),"")),(IFERROR(IFERROR(VLOOKUP($AH513,$A$2:$H$595,4,0),"")*$AD513,"")))</f>
        <v>240</v>
      </c>
      <c r="AJ513" s="27">
        <f>IF($AD513="",(IFERROR(VLOOKUP($AH513,$A$2:$H$595,5,0),"")),(IFERROR(IFERROR(VLOOKUP($AH513,$A$2:$H$595,5,0),"")*$AD513,"")))</f>
        <v>33</v>
      </c>
      <c r="AK513" s="151">
        <f>IF($AD513="",(IFERROR(VLOOKUP($AH513,$A$2:$H$595,6,0),"")),(IFERROR(IFERROR(VLOOKUP($AH513,$A$2:$H$595,6,0),"")*$AD513,"")))</f>
        <v>9</v>
      </c>
      <c r="AL513" s="28">
        <f>IF($AD513="",(IFERROR(VLOOKUP($AH513,$A$2:$H$595,7,0),"")),(IFERROR(IFERROR(VLOOKUP($AH513,$A$2:$H$595,7,0),"")*$AD513,"")))</f>
        <v>6.8999999999999995</v>
      </c>
      <c r="AM513" s="3"/>
    </row>
    <row r="514" spans="10:39" x14ac:dyDescent="0.3">
      <c r="J514" s="49">
        <v>1</v>
      </c>
      <c r="K514" s="109">
        <v>1</v>
      </c>
      <c r="L514" s="49" t="s">
        <v>101</v>
      </c>
      <c r="M514" s="60"/>
      <c r="N514" s="60" t="s">
        <v>7</v>
      </c>
      <c r="O514" s="245">
        <f>IF($J514="",(IFERROR(VLOOKUP($N514,$A$2:$H$595,4,0),"")),(IFERROR(IFERROR(VLOOKUP($N514,$A$2:$H$595,4,0),"")*$J514,"")))</f>
        <v>141</v>
      </c>
      <c r="P514" s="237">
        <f>IF($J514="",(IFERROR(VLOOKUP($N514,$A$2:$H$595,5,0),"")),(IFERROR(IFERROR(VLOOKUP($N514,$A$2:$H$595,5,0),"")*$J514,"")))</f>
        <v>5.4</v>
      </c>
      <c r="Q514" s="252">
        <f>IF($J514="",(IFERROR(VLOOKUP($N514,$A$2:$H$595,6,0),"")),(IFERROR(IFERROR(VLOOKUP($N514,$A$2:$H$595,6,0),"")*$J514,"")))</f>
        <v>27.2</v>
      </c>
      <c r="R514" s="260">
        <f>IF($J514="",(IFERROR(VLOOKUP($N514,$A$2:$H$595,7,0),"")),(IFERROR(IFERROR(VLOOKUP($N514,$A$2:$H$595,7,0),"")*$J514,"")))</f>
        <v>1.7</v>
      </c>
      <c r="S514">
        <f>IFERROR(VLOOKUP($X514,$A$2:$H$595,4,0),"")</f>
        <v>202</v>
      </c>
      <c r="T514" s="49">
        <f t="shared" si="496"/>
        <v>0.69801980198019797</v>
      </c>
      <c r="U514" s="109">
        <f t="shared" si="449"/>
        <v>69.801980198019791</v>
      </c>
      <c r="V514" s="49" t="s">
        <v>99</v>
      </c>
      <c r="W514" s="60"/>
      <c r="X514" s="60" t="s">
        <v>145</v>
      </c>
      <c r="Y514" s="29">
        <f>IF($T514="",(IFERROR(VLOOKUP($X514,$A$2:$H$595,4,0),"")),(IFERROR(IFERROR(VLOOKUP($X514,$A$2:$H$595,4,0),"")*$T514,"")))</f>
        <v>141</v>
      </c>
      <c r="Z514" s="30">
        <f>IF($T514="",(IFERROR(VLOOKUP($X514,$A$2:$H$595,5,0),"")),(IFERROR(IFERROR(VLOOKUP($X514,$A$2:$H$595,5,0),"")*$T514,"")))</f>
        <v>7.6782178217821775</v>
      </c>
      <c r="AA514" s="152">
        <f>IF($T514="",(IFERROR(VLOOKUP($X514,$A$2:$H$595,6,0),"")),(IFERROR(IFERROR(VLOOKUP($X514,$A$2:$H$595,6,0),"")*$T514,"")))</f>
        <v>23.034653465346533</v>
      </c>
      <c r="AB514" s="31">
        <f>IF($T514="",(IFERROR(VLOOKUP($X514,$A$2:$H$595,7,0),"")),(IFERROR(IFERROR(VLOOKUP($X514,$A$2:$H$595,7,0),"")*$T514,"")))</f>
        <v>0.34900990099009899</v>
      </c>
      <c r="AC514">
        <f>IFERROR(VLOOKUP($AH514,$A$2:$H$595,4,0),"")</f>
        <v>100</v>
      </c>
      <c r="AD514" s="49">
        <f t="shared" si="497"/>
        <v>1.6</v>
      </c>
      <c r="AE514" s="109">
        <f t="shared" si="450"/>
        <v>160</v>
      </c>
      <c r="AF514" s="49" t="s">
        <v>99</v>
      </c>
      <c r="AG514" s="60">
        <v>1.6</v>
      </c>
      <c r="AH514" s="60" t="s">
        <v>29</v>
      </c>
      <c r="AI514" s="29">
        <f>IF($AD514="",(IFERROR(VLOOKUP($AH514,$A$2:$H$595,4,0),"")),(IFERROR(IFERROR(VLOOKUP($AH514,$A$2:$H$595,4,0),"")*$AD514,"")))</f>
        <v>160</v>
      </c>
      <c r="AJ514" s="30">
        <f>IF($AD514="",(IFERROR(VLOOKUP($AH514,$A$2:$H$595,5,0),"")),(IFERROR(IFERROR(VLOOKUP($AH514,$A$2:$H$595,5,0),"")*$AD514,"")))</f>
        <v>0</v>
      </c>
      <c r="AK514" s="152">
        <f>IF($AD514="",(IFERROR(VLOOKUP($AH514,$A$2:$H$595,6,0),"")),(IFERROR(IFERROR(VLOOKUP($AH514,$A$2:$H$595,6,0),"")*$AD514,"")))</f>
        <v>36.800000000000004</v>
      </c>
      <c r="AL514" s="31">
        <f>IF($AD514="",(IFERROR(VLOOKUP($AH514,$A$2:$H$595,7,0),"")),(IFERROR(IFERROR(VLOOKUP($AH514,$A$2:$H$595,7,0),"")*$AD514,"")))</f>
        <v>1.6</v>
      </c>
    </row>
    <row r="515" spans="10:39" x14ac:dyDescent="0.3">
      <c r="J515" s="49">
        <v>1.5</v>
      </c>
      <c r="K515" s="109">
        <f t="shared" si="448"/>
        <v>150</v>
      </c>
      <c r="L515" s="49" t="s">
        <v>99</v>
      </c>
      <c r="M515" s="60"/>
      <c r="N515" s="60" t="s">
        <v>43</v>
      </c>
      <c r="O515" s="245">
        <f>IF($J515="",(IFERROR(VLOOKUP($N515,$A$2:$H$595,4,0),"")),(IFERROR(IFERROR(VLOOKUP($N515,$A$2:$H$595,4,0),"")*$J515,"")))</f>
        <v>150</v>
      </c>
      <c r="P515" s="237">
        <f>IF($J515="",(IFERROR(VLOOKUP($N515,$A$2:$H$595,5,0),"")),(IFERROR(IFERROR(VLOOKUP($N515,$A$2:$H$595,5,0),"")*$J515,"")))</f>
        <v>28.5</v>
      </c>
      <c r="Q515" s="252">
        <f>IF($J515="",(IFERROR(VLOOKUP($N515,$A$2:$H$595,6,0),"")),(IFERROR(IFERROR(VLOOKUP($N515,$A$2:$H$595,6,0),"")*$J515,"")))</f>
        <v>1.5</v>
      </c>
      <c r="R515" s="260">
        <f>IF($J515="",(IFERROR(VLOOKUP($N515,$A$2:$H$595,7,0),"")),(IFERROR(IFERROR(VLOOKUP($N515,$A$2:$H$595,7,0),"")*$J515,"")))</f>
        <v>3</v>
      </c>
      <c r="S515">
        <f>IFERROR(VLOOKUP($X515,$A$2:$H$595,4,0),"")</f>
        <v>278</v>
      </c>
      <c r="T515" s="49">
        <f t="shared" si="496"/>
        <v>0.65</v>
      </c>
      <c r="U515" s="109">
        <f t="shared" si="449"/>
        <v>65</v>
      </c>
      <c r="V515" s="49" t="s">
        <v>99</v>
      </c>
      <c r="W515" s="60">
        <v>0.65</v>
      </c>
      <c r="X515" s="60" t="s">
        <v>41</v>
      </c>
      <c r="Y515" s="29">
        <f>IF($T515="",(IFERROR(VLOOKUP($X515,$A$2:$H$595,4,0),"")),(IFERROR(IFERROR(VLOOKUP($X515,$A$2:$H$595,4,0),"")*$T515,"")))</f>
        <v>180.70000000000002</v>
      </c>
      <c r="Z515" s="30">
        <f>IF($T515="",(IFERROR(VLOOKUP($X515,$A$2:$H$595,5,0),"")),(IFERROR(IFERROR(VLOOKUP($X515,$A$2:$H$595,5,0),"")*$T515,"")))</f>
        <v>17.55</v>
      </c>
      <c r="AA515" s="152">
        <f>IF($T515="",(IFERROR(VLOOKUP($X515,$A$2:$H$595,6,0),"")),(IFERROR(IFERROR(VLOOKUP($X515,$A$2:$H$595,6,0),"")*$T515,"")))</f>
        <v>1.3</v>
      </c>
      <c r="AB515" s="31">
        <f>IF($T515="",(IFERROR(VLOOKUP($X515,$A$2:$H$595,7,0),"")),(IFERROR(IFERROR(VLOOKUP($X515,$A$2:$H$595,7,0),"")*$T515,"")))</f>
        <v>10.4</v>
      </c>
      <c r="AC515">
        <f>IFERROR(VLOOKUP($AH515,$A$2:$H$595,4,0),"")</f>
        <v>600</v>
      </c>
      <c r="AD515" s="49">
        <f t="shared" si="497"/>
        <v>0.2</v>
      </c>
      <c r="AE515" s="109">
        <f t="shared" si="450"/>
        <v>20</v>
      </c>
      <c r="AF515" s="49" t="s">
        <v>99</v>
      </c>
      <c r="AG515" s="60">
        <v>0.2</v>
      </c>
      <c r="AH515" s="60" t="s">
        <v>14</v>
      </c>
      <c r="AI515" s="29">
        <f>IF($AD515="",(IFERROR(VLOOKUP($AH515,$A$2:$H$595,4,0),"")),(IFERROR(IFERROR(VLOOKUP($AH515,$A$2:$H$595,4,0),"")*$AD515,"")))</f>
        <v>120</v>
      </c>
      <c r="AJ515" s="30">
        <f>IF($AD515="",(IFERROR(VLOOKUP($AH515,$A$2:$H$595,5,0),"")),(IFERROR(IFERROR(VLOOKUP($AH515,$A$2:$H$595,5,0),"")*$AD515,"")))</f>
        <v>4.8000000000000007</v>
      </c>
      <c r="AK515" s="152">
        <f>IF($AD515="",(IFERROR(VLOOKUP($AH515,$A$2:$H$595,6,0),"")),(IFERROR(IFERROR(VLOOKUP($AH515,$A$2:$H$595,6,0),"")*$AD515,"")))</f>
        <v>2.4000000000000004</v>
      </c>
      <c r="AL515" s="31">
        <f>IF($AD515="",(IFERROR(VLOOKUP($AH515,$A$2:$H$595,7,0),"")),(IFERROR(IFERROR(VLOOKUP($AH515,$A$2:$H$595,7,0),"")*$AD515,"")))</f>
        <v>9.6000000000000014</v>
      </c>
    </row>
    <row r="516" spans="10:39" x14ac:dyDescent="0.3">
      <c r="J516" s="49">
        <v>0.05</v>
      </c>
      <c r="K516" s="109">
        <f t="shared" si="448"/>
        <v>5</v>
      </c>
      <c r="L516" s="49" t="s">
        <v>99</v>
      </c>
      <c r="M516" s="60"/>
      <c r="N516" s="60" t="s">
        <v>15</v>
      </c>
      <c r="O516" s="245">
        <f>IF($J516="",(IFERROR(VLOOKUP($N516,$A$2:$H$595,4,0),"")),(IFERROR(IFERROR(VLOOKUP($N516,$A$2:$H$595,4,0),"")*$J516,"")))</f>
        <v>35.85</v>
      </c>
      <c r="P516" s="237">
        <f>IF($J516="",(IFERROR(VLOOKUP($N516,$A$2:$H$595,5,0),"")),(IFERROR(IFERROR(VLOOKUP($N516,$A$2:$H$595,5,0),"")*$J516,"")))</f>
        <v>0.05</v>
      </c>
      <c r="Q516" s="252">
        <f>IF($J516="",(IFERROR(VLOOKUP($N516,$A$2:$H$595,6,0),"")),(IFERROR(IFERROR(VLOOKUP($N516,$A$2:$H$595,6,0),"")*$J516,"")))</f>
        <v>0</v>
      </c>
      <c r="R516" s="260">
        <f>IF($J516="",(IFERROR(VLOOKUP($N516,$A$2:$H$595,7,0),"")),(IFERROR(IFERROR(VLOOKUP($N516,$A$2:$H$595,7,0),"")*$J516,"")))</f>
        <v>4.05</v>
      </c>
      <c r="S516">
        <f>IFERROR(VLOOKUP($X516,$A$2:$H$595,4,0),"")</f>
        <v>156</v>
      </c>
      <c r="T516" s="49">
        <f t="shared" si="496"/>
        <v>0.25</v>
      </c>
      <c r="U516" s="109">
        <f t="shared" si="449"/>
        <v>25</v>
      </c>
      <c r="V516" s="49" t="s">
        <v>99</v>
      </c>
      <c r="W516" s="60">
        <v>0.25</v>
      </c>
      <c r="X516" s="60" t="s">
        <v>16</v>
      </c>
      <c r="Y516" s="29">
        <f>IF($T516="",(IFERROR(VLOOKUP($X516,$A$2:$H$595,4,0),"")),(IFERROR(IFERROR(VLOOKUP($X516,$A$2:$H$595,4,0),"")*$T516,"")))</f>
        <v>39</v>
      </c>
      <c r="Z516" s="30">
        <f>IF($T516="",(IFERROR(VLOOKUP($X516,$A$2:$H$595,5,0),"")),(IFERROR(IFERROR(VLOOKUP($X516,$A$2:$H$595,5,0),"")*$T516,"")))</f>
        <v>2.1</v>
      </c>
      <c r="AA516" s="152">
        <f>IF($T516="",(IFERROR(VLOOKUP($X516,$A$2:$H$595,6,0),"")),(IFERROR(IFERROR(VLOOKUP($X516,$A$2:$H$595,6,0),"")*$T516,"")))</f>
        <v>1.7</v>
      </c>
      <c r="AB516" s="31">
        <f>IF($T516="",(IFERROR(VLOOKUP($X516,$A$2:$H$595,7,0),"")),(IFERROR(IFERROR(VLOOKUP($X516,$A$2:$H$595,7,0),"")*$T516,"")))</f>
        <v>2.65</v>
      </c>
      <c r="AC516">
        <f>IFERROR(VLOOKUP($AH516,$A$2:$H$595,4,0),"")</f>
        <v>120</v>
      </c>
      <c r="AD516" s="49">
        <f t="shared" si="497"/>
        <v>1</v>
      </c>
      <c r="AE516" s="109">
        <v>1</v>
      </c>
      <c r="AF516" s="49" t="s">
        <v>105</v>
      </c>
      <c r="AG516" s="60">
        <v>1</v>
      </c>
      <c r="AH516" s="60" t="s">
        <v>134</v>
      </c>
      <c r="AI516" s="29">
        <f>IF($AD516="",(IFERROR(VLOOKUP($AH516,$A$2:$H$595,4,0),"")),(IFERROR(IFERROR(VLOOKUP($AH516,$A$2:$H$595,4,0),"")*$AD516,"")))</f>
        <v>120</v>
      </c>
      <c r="AJ516" s="30">
        <f>IF($AD516="",(IFERROR(VLOOKUP($AH516,$A$2:$H$595,5,0),"")),(IFERROR(IFERROR(VLOOKUP($AH516,$A$2:$H$595,5,0),"")*$AD516,"")))</f>
        <v>24</v>
      </c>
      <c r="AK516" s="152">
        <f>IF($AD516="",(IFERROR(VLOOKUP($AH516,$A$2:$H$595,6,0),"")),(IFERROR(IFERROR(VLOOKUP($AH516,$A$2:$H$595,6,0),"")*$AD516,"")))</f>
        <v>3</v>
      </c>
      <c r="AL516" s="31">
        <f>IF($AD516="",(IFERROR(VLOOKUP($AH516,$A$2:$H$595,7,0),"")),(IFERROR(IFERROR(VLOOKUP($AH516,$A$2:$H$595,7,0),"")*$AD516,"")))</f>
        <v>1</v>
      </c>
    </row>
    <row r="517" spans="10:39" x14ac:dyDescent="0.3">
      <c r="J517" s="49"/>
      <c r="K517" s="109"/>
      <c r="L517" s="49"/>
      <c r="M517" s="60"/>
      <c r="N517" s="60"/>
      <c r="O517" s="245" t="str">
        <f>IF($J517="",(IFERROR(VLOOKUP($N517,$A$2:$H$595,4,0),"")),(IFERROR(IFERROR(VLOOKUP($N517,$A$2:$H$595,4,0),"")*$J517,"")))</f>
        <v/>
      </c>
      <c r="P517" s="237" t="str">
        <f>IF($J517="",(IFERROR(VLOOKUP($N517,$A$2:$H$595,5,0),"")),(IFERROR(IFERROR(VLOOKUP($N517,$A$2:$H$595,5,0),"")*$J517,"")))</f>
        <v/>
      </c>
      <c r="Q517" s="252" t="str">
        <f>IF($J517="",(IFERROR(VLOOKUP($N517,$A$2:$H$595,6,0),"")),(IFERROR(IFERROR(VLOOKUP($N517,$A$2:$H$595,6,0),"")*$J517,"")))</f>
        <v/>
      </c>
      <c r="R517" s="260" t="str">
        <f>IF($J517="",(IFERROR(VLOOKUP($N517,$A$2:$H$595,7,0),"")),(IFERROR(IFERROR(VLOOKUP($N517,$A$2:$H$595,7,0),"")*$J517,"")))</f>
        <v/>
      </c>
      <c r="T517" s="49" t="str">
        <f t="shared" si="496"/>
        <v/>
      </c>
      <c r="U517" s="109"/>
      <c r="V517" s="49"/>
      <c r="W517" s="60"/>
      <c r="X517" s="60"/>
      <c r="Y517" s="29"/>
      <c r="Z517" s="30"/>
      <c r="AA517" s="152"/>
      <c r="AB517" s="31"/>
      <c r="AD517" s="49" t="str">
        <f t="shared" si="497"/>
        <v/>
      </c>
      <c r="AE517" s="109"/>
      <c r="AF517" s="49"/>
      <c r="AG517" s="60"/>
      <c r="AH517" s="60"/>
      <c r="AI517" s="29"/>
      <c r="AJ517" s="30"/>
      <c r="AK517" s="152"/>
      <c r="AL517" s="31"/>
    </row>
    <row r="518" spans="10:39" x14ac:dyDescent="0.3">
      <c r="J518" s="49"/>
      <c r="K518" s="109"/>
      <c r="L518" s="49"/>
      <c r="M518" s="60" t="s">
        <v>107</v>
      </c>
      <c r="N518" s="60"/>
      <c r="O518" s="206">
        <f>SUM(O513:O517)</f>
        <v>646.85</v>
      </c>
      <c r="P518" s="215">
        <f t="shared" ref="P518" si="498">SUM(P513:P517)</f>
        <v>57.949999999999996</v>
      </c>
      <c r="Q518" s="225">
        <f t="shared" ref="Q518" si="499">SUM(Q513:Q517)</f>
        <v>28.7</v>
      </c>
      <c r="R518" s="231">
        <f t="shared" ref="R518" si="500">SUM(R513:R517)</f>
        <v>28.75</v>
      </c>
      <c r="S518" s="3">
        <v>858.1</v>
      </c>
      <c r="T518" s="49"/>
      <c r="U518" s="109"/>
      <c r="V518" s="49"/>
      <c r="W518" s="60" t="s">
        <v>107</v>
      </c>
      <c r="X518" s="60"/>
      <c r="Y518" s="32">
        <f>SUM(Y513:Y517)</f>
        <v>645.22</v>
      </c>
      <c r="Z518" s="45">
        <f t="shared" ref="Z518" si="501">SUM(Z513:Z517)</f>
        <v>50.488217821782179</v>
      </c>
      <c r="AA518" s="148">
        <f t="shared" ref="AA518" si="502">SUM(AA513:AA517)</f>
        <v>26.754653465346532</v>
      </c>
      <c r="AB518" s="46">
        <f t="shared" ref="AB518" si="503">SUM(AB513:AB517)</f>
        <v>34.399009900990094</v>
      </c>
      <c r="AC518" s="3">
        <v>119</v>
      </c>
      <c r="AD518" s="49"/>
      <c r="AE518" s="109"/>
      <c r="AF518" s="49"/>
      <c r="AG518" s="60" t="s">
        <v>107</v>
      </c>
      <c r="AH518" s="60"/>
      <c r="AI518" s="32">
        <f>SUM(AI513:AI517)</f>
        <v>640</v>
      </c>
      <c r="AJ518" s="45">
        <f t="shared" ref="AJ518" si="504">SUM(AJ513:AJ517)</f>
        <v>61.8</v>
      </c>
      <c r="AK518" s="148">
        <f t="shared" ref="AK518" si="505">SUM(AK513:AK517)</f>
        <v>51.2</v>
      </c>
      <c r="AL518" s="46">
        <f t="shared" ref="AL518" si="506">SUM(AL513:AL517)</f>
        <v>19.100000000000001</v>
      </c>
    </row>
    <row r="519" spans="10:39" ht="15" thickBot="1" x14ac:dyDescent="0.35">
      <c r="J519" s="50"/>
      <c r="K519" s="110"/>
      <c r="L519" s="50"/>
      <c r="M519" s="61"/>
      <c r="N519" s="61"/>
      <c r="O519" s="266" t="str">
        <f>IF($J519="",(IFERROR(VLOOKUP($N519,$A$2:$H$595,4,0),"")),(IFERROR(IFERROR(VLOOKUP($N519,$A$2:$H$595,4,0),"")*$J519,"")))</f>
        <v/>
      </c>
      <c r="P519" s="238" t="str">
        <f>IF($J519="",(IFERROR(VLOOKUP($N519,$A$2:$H$595,5,0),"")),(IFERROR(IFERROR(VLOOKUP($N519,$A$2:$H$595,5,0),"")*$J519,"")))</f>
        <v/>
      </c>
      <c r="Q519" s="253" t="str">
        <f>IF($J519="",(IFERROR(VLOOKUP($N519,$A$2:$H$595,6,0),"")),(IFERROR(IFERROR(VLOOKUP($N519,$A$2:$H$595,6,0),"")*$J519,"")))</f>
        <v/>
      </c>
      <c r="R519" s="261" t="str">
        <f>IF($J519="",(IFERROR(VLOOKUP($N519,$A$2:$H$595,7,0),"")),(IFERROR(IFERROR(VLOOKUP($N519,$A$2:$H$595,7,0),"")*$J519,"")))</f>
        <v/>
      </c>
      <c r="S519" t="str">
        <f>IFERROR(VLOOKUP($X519,$A$2:$H$595,4,0),"")</f>
        <v/>
      </c>
      <c r="T519" s="50" t="str">
        <f t="shared" ref="T519:T525" si="507">IFERROR(IF(W519="",O519/S519,W519),"")</f>
        <v/>
      </c>
      <c r="U519" s="110"/>
      <c r="V519" s="50"/>
      <c r="W519" s="61"/>
      <c r="X519" s="61"/>
      <c r="Y519" s="33" t="str">
        <f>IF($T519="",(IFERROR(VLOOKUP($X519,$A$2:$H$595,4,0),"")),(IFERROR(IFERROR(VLOOKUP($X519,$A$2:$H$595,4,0),"")*$T519,"")))</f>
        <v/>
      </c>
      <c r="Z519" s="34" t="str">
        <f>IF($T519="",(IFERROR(VLOOKUP($X519,$A$2:$H$595,5,0),"")),(IFERROR(IFERROR(VLOOKUP($X519,$A$2:$H$595,5,0),"")*$T519,"")))</f>
        <v/>
      </c>
      <c r="AA519" s="149" t="str">
        <f>IF($T519="",(IFERROR(VLOOKUP($X519,$A$2:$H$595,6,0),"")),(IFERROR(IFERROR(VLOOKUP($X519,$A$2:$H$595,6,0),"")*$T519,"")))</f>
        <v/>
      </c>
      <c r="AB519" s="35" t="str">
        <f>IF($T519="",(IFERROR(VLOOKUP($X519,$A$2:$H$595,7,0),"")),(IFERROR(IFERROR(VLOOKUP($X519,$A$2:$H$595,7,0),"")*$T519,"")))</f>
        <v/>
      </c>
      <c r="AC519" t="str">
        <f>IFERROR(VLOOKUP($AH519,$A$2:$H$595,4,0),"")</f>
        <v/>
      </c>
      <c r="AD519" s="50" t="str">
        <f t="shared" ref="AD519:AD525" si="508">IFERROR(IF(AG519="",Y519/AC519,AG519),"")</f>
        <v/>
      </c>
      <c r="AE519" s="110"/>
      <c r="AF519" s="50"/>
      <c r="AG519" s="61"/>
      <c r="AH519" s="61"/>
      <c r="AI519" s="33" t="str">
        <f>IF($AD519="",(IFERROR(VLOOKUP($AH519,$A$2:$H$595,4,0),"")),(IFERROR(IFERROR(VLOOKUP($AH519,$A$2:$H$595,4,0),"")*$AD519,"")))</f>
        <v/>
      </c>
      <c r="AJ519" s="34" t="str">
        <f>IF($AD519="",(IFERROR(VLOOKUP($AH519,$A$2:$H$595,5,0),"")),(IFERROR(IFERROR(VLOOKUP($AH519,$A$2:$H$595,5,0),"")*$AD519,"")))</f>
        <v/>
      </c>
      <c r="AK519" s="149" t="str">
        <f>IF($AD519="",(IFERROR(VLOOKUP($AH519,$A$2:$H$595,6,0),"")),(IFERROR(IFERROR(VLOOKUP($AH519,$A$2:$H$595,6,0),"")*$AD519,"")))</f>
        <v/>
      </c>
      <c r="AL519" s="35" t="str">
        <f>IF($AD519="",(IFERROR(VLOOKUP($AH519,$A$2:$H$595,7,0),"")),(IFERROR(IFERROR(VLOOKUP($AH519,$A$2:$H$595,7,0),"")*$AD519,"")))</f>
        <v/>
      </c>
    </row>
    <row r="520" spans="10:39" ht="15.6" thickTop="1" thickBot="1" x14ac:dyDescent="0.35">
      <c r="J520" s="58"/>
      <c r="K520" s="122"/>
      <c r="L520" s="58"/>
      <c r="M520" s="64"/>
      <c r="N520" s="64"/>
      <c r="O520" s="267"/>
      <c r="P520" s="241"/>
      <c r="Q520" s="256"/>
      <c r="R520" s="263"/>
      <c r="T520" s="58"/>
      <c r="U520" s="122"/>
      <c r="V520" s="58"/>
      <c r="W520" s="64"/>
      <c r="X520" s="64"/>
      <c r="Y520" s="39"/>
      <c r="Z520" s="40"/>
      <c r="AA520" s="202"/>
      <c r="AB520" s="41"/>
      <c r="AD520" s="58"/>
      <c r="AE520" s="122"/>
      <c r="AF520" s="58"/>
      <c r="AG520" s="64"/>
      <c r="AH520" s="64"/>
      <c r="AI520" s="39"/>
      <c r="AJ520" s="40"/>
      <c r="AK520" s="202"/>
      <c r="AL520" s="41"/>
    </row>
    <row r="521" spans="10:39" ht="15" thickTop="1" x14ac:dyDescent="0.3">
      <c r="J521" s="52">
        <v>2.5</v>
      </c>
      <c r="K521" s="112">
        <f t="shared" si="448"/>
        <v>250</v>
      </c>
      <c r="L521" s="52" t="s">
        <v>99</v>
      </c>
      <c r="M521" s="67"/>
      <c r="N521" s="67" t="s">
        <v>18</v>
      </c>
      <c r="O521" s="244">
        <f>IF($J521="",(IFERROR(VLOOKUP($N521,$A$2:$H$595,4,0),"")),(IFERROR(IFERROR(VLOOKUP($N521,$A$2:$H$595,4,0),"")*$J521,"")))</f>
        <v>162.5</v>
      </c>
      <c r="P521" s="236">
        <f>IF($J521="",(IFERROR(VLOOKUP($N521,$A$2:$H$595,5,0),"")),(IFERROR(IFERROR(VLOOKUP($N521,$A$2:$H$595,5,0),"")*$J521,"")))</f>
        <v>30</v>
      </c>
      <c r="Q521" s="251">
        <f>IF($J521="",(IFERROR(VLOOKUP($N521,$A$2:$H$595,6,0),"")),(IFERROR(IFERROR(VLOOKUP($N521,$A$2:$H$595,6,0),"")*$J521,"")))</f>
        <v>10</v>
      </c>
      <c r="R521" s="259">
        <f>IF($J521="",(IFERROR(VLOOKUP($N521,$A$2:$H$595,7,0),"")),(IFERROR(IFERROR(VLOOKUP($N521,$A$2:$H$595,7,0),"")*$J521,"")))</f>
        <v>2.5</v>
      </c>
      <c r="S521">
        <f>IFERROR(VLOOKUP($X521,$A$2:$H$595,4,0),"")</f>
        <v>111</v>
      </c>
      <c r="T521" s="52">
        <f t="shared" si="507"/>
        <v>1.5</v>
      </c>
      <c r="U521" s="112">
        <f t="shared" si="449"/>
        <v>150</v>
      </c>
      <c r="V521" s="52" t="s">
        <v>99</v>
      </c>
      <c r="W521" s="67">
        <v>1.5</v>
      </c>
      <c r="X521" s="67" t="s">
        <v>44</v>
      </c>
      <c r="Y521" s="26">
        <f>IF($T521="",(IFERROR(VLOOKUP($X521,$A$2:$H$595,4,0),"")),(IFERROR(IFERROR(VLOOKUP($X521,$A$2:$H$595,4,0),"")*$T521,"")))</f>
        <v>166.5</v>
      </c>
      <c r="Z521" s="27">
        <f>IF($T521="",(IFERROR(VLOOKUP($X521,$A$2:$H$595,5,0),"")),(IFERROR(IFERROR(VLOOKUP($X521,$A$2:$H$595,5,0),"")*$T521,"")))</f>
        <v>36.900000000000006</v>
      </c>
      <c r="AA521" s="151">
        <f>IF($T521="",(IFERROR(VLOOKUP($X521,$A$2:$H$595,6,0),"")),(IFERROR(IFERROR(VLOOKUP($X521,$A$2:$H$595,6,0),"")*$T521,"")))</f>
        <v>3</v>
      </c>
      <c r="AB521" s="28">
        <f>IF($T521="",(IFERROR(VLOOKUP($X521,$A$2:$H$595,7,0),"")),(IFERROR(IFERROR(VLOOKUP($X521,$A$2:$H$595,7,0),"")*$T521,"")))</f>
        <v>0.75</v>
      </c>
      <c r="AC521">
        <f>IFERROR(VLOOKUP($AH521,$A$2:$H$595,4,0),"")</f>
        <v>100</v>
      </c>
      <c r="AD521" s="52">
        <f t="shared" si="508"/>
        <v>1.7</v>
      </c>
      <c r="AE521" s="112">
        <f t="shared" si="450"/>
        <v>170</v>
      </c>
      <c r="AF521" s="52" t="s">
        <v>99</v>
      </c>
      <c r="AG521" s="67">
        <v>1.7</v>
      </c>
      <c r="AH521" s="67" t="s">
        <v>43</v>
      </c>
      <c r="AI521" s="26">
        <f>IF($AD521="",(IFERROR(VLOOKUP($AH521,$A$2:$H$595,4,0),"")),(IFERROR(IFERROR(VLOOKUP($AH521,$A$2:$H$595,4,0),"")*$AD521,"")))</f>
        <v>170</v>
      </c>
      <c r="AJ521" s="27">
        <f>IF($AD521="",(IFERROR(VLOOKUP($AH521,$A$2:$H$595,5,0),"")),(IFERROR(IFERROR(VLOOKUP($AH521,$A$2:$H$595,5,0),"")*$AD521,"")))</f>
        <v>32.299999999999997</v>
      </c>
      <c r="AK521" s="151">
        <f>IF($AD521="",(IFERROR(VLOOKUP($AH521,$A$2:$H$595,6,0),"")),(IFERROR(IFERROR(VLOOKUP($AH521,$A$2:$H$595,6,0),"")*$AD521,"")))</f>
        <v>1.7</v>
      </c>
      <c r="AL521" s="28">
        <f>IF($AD521="",(IFERROR(VLOOKUP($AH521,$A$2:$H$595,7,0),"")),(IFERROR(IFERROR(VLOOKUP($AH521,$A$2:$H$595,7,0),"")*$AD521,"")))</f>
        <v>3.4</v>
      </c>
      <c r="AM521" s="3"/>
    </row>
    <row r="522" spans="10:39" x14ac:dyDescent="0.3">
      <c r="J522" s="53">
        <v>2</v>
      </c>
      <c r="K522" s="113">
        <f t="shared" si="448"/>
        <v>200</v>
      </c>
      <c r="L522" s="53" t="s">
        <v>99</v>
      </c>
      <c r="M522" s="62"/>
      <c r="N522" s="62" t="s">
        <v>29</v>
      </c>
      <c r="O522" s="245">
        <f>IF($J522="",(IFERROR(VLOOKUP($N522,$A$2:$H$595,4,0),"")),(IFERROR(IFERROR(VLOOKUP($N522,$A$2:$H$595,4,0),"")*$J522,"")))</f>
        <v>200</v>
      </c>
      <c r="P522" s="237">
        <f>IF($J522="",(IFERROR(VLOOKUP($N522,$A$2:$H$595,5,0),"")),(IFERROR(IFERROR(VLOOKUP($N522,$A$2:$H$595,5,0),"")*$J522,"")))</f>
        <v>0</v>
      </c>
      <c r="Q522" s="252">
        <f>IF($J522="",(IFERROR(VLOOKUP($N522,$A$2:$H$595,6,0),"")),(IFERROR(IFERROR(VLOOKUP($N522,$A$2:$H$595,6,0),"")*$J522,"")))</f>
        <v>46</v>
      </c>
      <c r="R522" s="260">
        <f>IF($J522="",(IFERROR(VLOOKUP($N522,$A$2:$H$595,7,0),"")),(IFERROR(IFERROR(VLOOKUP($N522,$A$2:$H$595,7,0),"")*$J522,"")))</f>
        <v>2</v>
      </c>
      <c r="S522">
        <f>IFERROR(VLOOKUP($X522,$A$2:$H$595,4,0),"")</f>
        <v>39</v>
      </c>
      <c r="T522" s="53">
        <f t="shared" si="507"/>
        <v>5</v>
      </c>
      <c r="U522" s="106">
        <v>5</v>
      </c>
      <c r="V522" s="53" t="s">
        <v>103</v>
      </c>
      <c r="W522" s="62">
        <v>5</v>
      </c>
      <c r="X522" s="62" t="s">
        <v>8</v>
      </c>
      <c r="Y522" s="29">
        <f>IF($T522="",(IFERROR(VLOOKUP($X522,$A$2:$H$595,4,0),"")),(IFERROR(IFERROR(VLOOKUP($X522,$A$2:$H$595,4,0),"")*$T522,"")))</f>
        <v>195</v>
      </c>
      <c r="Z522" s="30">
        <f>IF($T522="",(IFERROR(VLOOKUP($X522,$A$2:$H$595,5,0),"")),(IFERROR(IFERROR(VLOOKUP($X522,$A$2:$H$595,5,0),"")*$T522,"")))</f>
        <v>4</v>
      </c>
      <c r="AA522" s="152">
        <f>IF($T522="",(IFERROR(VLOOKUP($X522,$A$2:$H$595,6,0),"")),(IFERROR(IFERROR(VLOOKUP($X522,$A$2:$H$595,6,0),"")*$T522,"")))</f>
        <v>40</v>
      </c>
      <c r="AB522" s="31">
        <f>IF($T522="",(IFERROR(VLOOKUP($X522,$A$2:$H$595,7,0),"")),(IFERROR(IFERROR(VLOOKUP($X522,$A$2:$H$595,7,0),"")*$T522,"")))</f>
        <v>1.5</v>
      </c>
      <c r="AC522">
        <f>IFERROR(VLOOKUP($AH522,$A$2:$H$595,4,0),"")</f>
        <v>354</v>
      </c>
      <c r="AD522" s="53">
        <f t="shared" si="508"/>
        <v>0.55084745762711862</v>
      </c>
      <c r="AE522" s="106">
        <v>5.5</v>
      </c>
      <c r="AF522" s="53" t="s">
        <v>103</v>
      </c>
      <c r="AG522" s="62"/>
      <c r="AH522" s="62" t="s">
        <v>17</v>
      </c>
      <c r="AI522" s="29">
        <f>IF($AD522="",(IFERROR(VLOOKUP($AH522,$A$2:$H$595,4,0),"")),(IFERROR(IFERROR(VLOOKUP($AH522,$A$2:$H$595,4,0),"")*$AD522,"")))</f>
        <v>195</v>
      </c>
      <c r="AJ522" s="30">
        <f>IF($AD522="",(IFERROR(VLOOKUP($AH522,$A$2:$H$595,5,0),"")),(IFERROR(IFERROR(VLOOKUP($AH522,$A$2:$H$595,5,0),"")*$AD522,"")))</f>
        <v>5.508474576271186</v>
      </c>
      <c r="AK522" s="152">
        <f>IF($AD522="",(IFERROR(VLOOKUP($AH522,$A$2:$H$595,6,0),"")),(IFERROR(IFERROR(VLOOKUP($AH522,$A$2:$H$595,6,0),"")*$AD522,"")))</f>
        <v>34.70338983050847</v>
      </c>
      <c r="AL522" s="31">
        <f>IF($AD522="",(IFERROR(VLOOKUP($AH522,$A$2:$H$595,7,0),"")),(IFERROR(IFERROR(VLOOKUP($AH522,$A$2:$H$595,7,0),"")*$AD522,"")))</f>
        <v>2.754237288135593</v>
      </c>
    </row>
    <row r="523" spans="10:39" x14ac:dyDescent="0.3">
      <c r="J523" s="53">
        <v>1</v>
      </c>
      <c r="K523" s="106">
        <v>1</v>
      </c>
      <c r="L523" s="53" t="s">
        <v>105</v>
      </c>
      <c r="M523" s="62"/>
      <c r="N523" s="62" t="s">
        <v>134</v>
      </c>
      <c r="O523" s="245">
        <f>IF($J523="",(IFERROR(VLOOKUP($N523,$A$2:$H$595,4,0),"")),(IFERROR(IFERROR(VLOOKUP($N523,$A$2:$H$595,4,0),"")*$J523,"")))</f>
        <v>120</v>
      </c>
      <c r="P523" s="237">
        <f>IF($J523="",(IFERROR(VLOOKUP($N523,$A$2:$H$595,5,0),"")),(IFERROR(IFERROR(VLOOKUP($N523,$A$2:$H$595,5,0),"")*$J523,"")))</f>
        <v>24</v>
      </c>
      <c r="Q523" s="252">
        <f>IF($J523="",(IFERROR(VLOOKUP($N523,$A$2:$H$595,6,0),"")),(IFERROR(IFERROR(VLOOKUP($N523,$A$2:$H$595,6,0),"")*$J523,"")))</f>
        <v>3</v>
      </c>
      <c r="R523" s="260">
        <f>IF($J523="",(IFERROR(VLOOKUP($N523,$A$2:$H$595,7,0),"")),(IFERROR(IFERROR(VLOOKUP($N523,$A$2:$H$595,7,0),"")*$J523,"")))</f>
        <v>1</v>
      </c>
      <c r="S523">
        <f>IFERROR(VLOOKUP($X523,$A$2:$H$595,4,0),"")</f>
        <v>80</v>
      </c>
      <c r="T523" s="53">
        <f t="shared" si="507"/>
        <v>1.5</v>
      </c>
      <c r="U523" s="113">
        <f t="shared" si="449"/>
        <v>150</v>
      </c>
      <c r="V523" s="53" t="s">
        <v>99</v>
      </c>
      <c r="W523" s="62"/>
      <c r="X523" s="62" t="s">
        <v>73</v>
      </c>
      <c r="Y523" s="29">
        <f>IF($T523="",(IFERROR(VLOOKUP($X523,$A$2:$H$595,4,0),"")),(IFERROR(IFERROR(VLOOKUP($X523,$A$2:$H$595,4,0),"")*$T523,"")))</f>
        <v>120</v>
      </c>
      <c r="Z523" s="30">
        <f>IF($T523="",(IFERROR(VLOOKUP($X523,$A$2:$H$595,5,0),"")),(IFERROR(IFERROR(VLOOKUP($X523,$A$2:$H$595,5,0),"")*$T523,"")))</f>
        <v>16.5</v>
      </c>
      <c r="AA523" s="152">
        <f>IF($T523="",(IFERROR(VLOOKUP($X523,$A$2:$H$595,6,0),"")),(IFERROR(IFERROR(VLOOKUP($X523,$A$2:$H$595,6,0),"")*$T523,"")))</f>
        <v>4.5</v>
      </c>
      <c r="AB523" s="31">
        <f>IF($T523="",(IFERROR(VLOOKUP($X523,$A$2:$H$595,7,0),"")),(IFERROR(IFERROR(VLOOKUP($X523,$A$2:$H$595,7,0),"")*$T523,"")))</f>
        <v>3.4499999999999997</v>
      </c>
      <c r="AC523">
        <f>IFERROR(VLOOKUP($AH523,$A$2:$H$595,4,0),"")</f>
        <v>172.25</v>
      </c>
      <c r="AD523" s="53">
        <f t="shared" si="508"/>
        <v>0.6</v>
      </c>
      <c r="AE523" s="113">
        <f t="shared" si="450"/>
        <v>60</v>
      </c>
      <c r="AF523" s="53" t="s">
        <v>99</v>
      </c>
      <c r="AG523" s="62">
        <v>0.6</v>
      </c>
      <c r="AH523" s="62" t="s">
        <v>24</v>
      </c>
      <c r="AI523" s="29">
        <f>IF($AD523="",(IFERROR(VLOOKUP($AH523,$A$2:$H$595,4,0),"")),(IFERROR(IFERROR(VLOOKUP($AH523,$A$2:$H$595,4,0),"")*$AD523,"")))</f>
        <v>103.35</v>
      </c>
      <c r="AJ523" s="30">
        <f>IF($AD523="",(IFERROR(VLOOKUP($AH523,$A$2:$H$595,5,0),"")),(IFERROR(IFERROR(VLOOKUP($AH523,$A$2:$H$595,5,0),"")*$AD523,"")))</f>
        <v>12</v>
      </c>
      <c r="AK523" s="152">
        <f>IF($AD523="",(IFERROR(VLOOKUP($AH523,$A$2:$H$595,6,0),"")),(IFERROR(IFERROR(VLOOKUP($AH523,$A$2:$H$595,6,0),"")*$AD523,"")))</f>
        <v>1.2</v>
      </c>
      <c r="AL523" s="31">
        <f>IF($AD523="",(IFERROR(VLOOKUP($AH523,$A$2:$H$595,7,0),"")),(IFERROR(IFERROR(VLOOKUP($AH523,$A$2:$H$595,7,0),"")*$AD523,"")))</f>
        <v>4.8</v>
      </c>
    </row>
    <row r="524" spans="10:39" x14ac:dyDescent="0.3">
      <c r="J524" s="53"/>
      <c r="K524" s="113"/>
      <c r="L524" s="53"/>
      <c r="M524" s="62"/>
      <c r="N524" s="62"/>
      <c r="O524" s="245"/>
      <c r="P524" s="237"/>
      <c r="Q524" s="252"/>
      <c r="R524" s="260"/>
      <c r="T524" s="53" t="str">
        <f t="shared" si="507"/>
        <v/>
      </c>
      <c r="U524" s="113"/>
      <c r="V524" s="53"/>
      <c r="W524" s="62"/>
      <c r="X524" s="62"/>
      <c r="Y524" s="29"/>
      <c r="Z524" s="30"/>
      <c r="AA524" s="152"/>
      <c r="AB524" s="31"/>
      <c r="AC524">
        <f>IFERROR(VLOOKUP($AH524,$A$2:$H$595,4,0),"")</f>
        <v>230</v>
      </c>
      <c r="AD524" s="53">
        <f t="shared" si="508"/>
        <v>0.1</v>
      </c>
      <c r="AE524" s="113">
        <f t="shared" si="450"/>
        <v>10</v>
      </c>
      <c r="AF524" s="53" t="s">
        <v>99</v>
      </c>
      <c r="AG524" s="62">
        <v>0.1</v>
      </c>
      <c r="AH524" s="62" t="s">
        <v>19</v>
      </c>
      <c r="AI524" s="29">
        <f>IF($AD524="",(IFERROR(VLOOKUP($AH524,$A$2:$H$595,4,0),"")),(IFERROR(IFERROR(VLOOKUP($AH524,$A$2:$H$595,4,0),"")*$AD524,"")))</f>
        <v>23</v>
      </c>
      <c r="AJ524" s="30">
        <f>IF($AD524="",(IFERROR(VLOOKUP($AH524,$A$2:$H$595,5,0),"")),(IFERROR(IFERROR(VLOOKUP($AH524,$A$2:$H$595,5,0),"")*$AD524,"")))</f>
        <v>0.70000000000000007</v>
      </c>
      <c r="AK524" s="152">
        <f>IF($AD524="",(IFERROR(VLOOKUP($AH524,$A$2:$H$595,6,0),"")),(IFERROR(IFERROR(VLOOKUP($AH524,$A$2:$H$595,6,0),"")*$AD524,"")))</f>
        <v>0.5</v>
      </c>
      <c r="AL524" s="31">
        <f>IF($AD524="",(IFERROR(VLOOKUP($AH524,$A$2:$H$595,7,0),"")),(IFERROR(IFERROR(VLOOKUP($AH524,$A$2:$H$595,7,0),"")*$AD524,"")))</f>
        <v>2</v>
      </c>
    </row>
    <row r="525" spans="10:39" x14ac:dyDescent="0.3">
      <c r="J525" s="53"/>
      <c r="K525" s="113"/>
      <c r="L525" s="53"/>
      <c r="M525" s="62"/>
      <c r="N525" s="62"/>
      <c r="O525" s="245"/>
      <c r="P525" s="237"/>
      <c r="Q525" s="252"/>
      <c r="R525" s="260"/>
      <c r="T525" s="53" t="str">
        <f t="shared" si="507"/>
        <v/>
      </c>
      <c r="U525" s="113"/>
      <c r="V525" s="53"/>
      <c r="W525" s="62"/>
      <c r="X525" s="62"/>
      <c r="Y525" s="29"/>
      <c r="Z525" s="30"/>
      <c r="AA525" s="152"/>
      <c r="AB525" s="31"/>
      <c r="AD525" s="53" t="str">
        <f t="shared" si="508"/>
        <v/>
      </c>
      <c r="AE525" s="113"/>
      <c r="AF525" s="53"/>
      <c r="AG525" s="62"/>
      <c r="AH525" s="62"/>
      <c r="AI525" s="29"/>
      <c r="AJ525" s="30"/>
      <c r="AK525" s="152"/>
      <c r="AL525" s="31"/>
    </row>
    <row r="526" spans="10:39" x14ac:dyDescent="0.3">
      <c r="J526" s="53"/>
      <c r="K526" s="113"/>
      <c r="L526" s="53"/>
      <c r="M526" s="62" t="s">
        <v>107</v>
      </c>
      <c r="N526" s="62"/>
      <c r="O526" s="206">
        <f>SUM(O521:O525)</f>
        <v>482.5</v>
      </c>
      <c r="P526" s="215">
        <f t="shared" ref="P526" si="509">SUM(P521:P525)</f>
        <v>54</v>
      </c>
      <c r="Q526" s="225">
        <f t="shared" ref="Q526" si="510">SUM(Q521:Q525)</f>
        <v>59</v>
      </c>
      <c r="R526" s="231">
        <f t="shared" ref="R526" si="511">SUM(R521:R525)</f>
        <v>5.5</v>
      </c>
      <c r="S526" s="3">
        <v>150</v>
      </c>
      <c r="T526" s="53"/>
      <c r="U526" s="113"/>
      <c r="V526" s="53"/>
      <c r="W526" s="62" t="s">
        <v>107</v>
      </c>
      <c r="X526" s="62"/>
      <c r="Y526" s="32">
        <f>SUM(Y521:Y525)</f>
        <v>481.5</v>
      </c>
      <c r="Z526" s="45">
        <f t="shared" ref="Z526" si="512">SUM(Z521:Z525)</f>
        <v>57.400000000000006</v>
      </c>
      <c r="AA526" s="148">
        <f t="shared" ref="AA526" si="513">SUM(AA521:AA525)</f>
        <v>47.5</v>
      </c>
      <c r="AB526" s="46">
        <f t="shared" ref="AB526" si="514">SUM(AB521:AB525)</f>
        <v>5.6999999999999993</v>
      </c>
      <c r="AC526" s="3">
        <v>684</v>
      </c>
      <c r="AD526" s="53"/>
      <c r="AE526" s="113"/>
      <c r="AF526" s="53"/>
      <c r="AG526" s="62" t="s">
        <v>107</v>
      </c>
      <c r="AH526" s="62"/>
      <c r="AI526" s="32">
        <f>SUM(AI521:AI525)</f>
        <v>491.35</v>
      </c>
      <c r="AJ526" s="45">
        <f t="shared" ref="AJ526" si="515">SUM(AJ521:AJ525)</f>
        <v>50.508474576271183</v>
      </c>
      <c r="AK526" s="148">
        <f t="shared" ref="AK526" si="516">SUM(AK521:AK525)</f>
        <v>38.103389830508476</v>
      </c>
      <c r="AL526" s="46">
        <f t="shared" ref="AL526" si="517">SUM(AL521:AL525)</f>
        <v>12.954237288135593</v>
      </c>
    </row>
    <row r="527" spans="10:39" ht="15" thickBot="1" x14ac:dyDescent="0.35">
      <c r="J527" s="54"/>
      <c r="K527" s="114"/>
      <c r="L527" s="54"/>
      <c r="M527" s="68"/>
      <c r="N527" s="68"/>
      <c r="O527" s="246" t="str">
        <f>IF($J527="",(IFERROR(VLOOKUP($N527,$A$2:$H$595,4,0),"")),(IFERROR(IFERROR(VLOOKUP($N527,$A$2:$H$595,4,0),"")*$J527,"")))</f>
        <v/>
      </c>
      <c r="P527" s="238" t="str">
        <f>IF($J527="",(IFERROR(VLOOKUP($N527,$A$2:$H$595,5,0),"")),(IFERROR(IFERROR(VLOOKUP($N527,$A$2:$H$595,5,0),"")*$J527,"")))</f>
        <v/>
      </c>
      <c r="Q527" s="253" t="str">
        <f>IF($J527="",(IFERROR(VLOOKUP($N527,$A$2:$H$595,6,0),"")),(IFERROR(IFERROR(VLOOKUP($N527,$A$2:$H$595,6,0),"")*$J527,"")))</f>
        <v/>
      </c>
      <c r="R527" s="261" t="str">
        <f>IF($J527="",(IFERROR(VLOOKUP($N527,$A$2:$H$595,7,0),"")),(IFERROR(IFERROR(VLOOKUP($N527,$A$2:$H$595,7,0),"")*$J527,"")))</f>
        <v/>
      </c>
      <c r="S527" t="str">
        <f>IFERROR(VLOOKUP($X527,$A$2:$H$595,4,0),"")</f>
        <v/>
      </c>
      <c r="T527" s="54" t="str">
        <f t="shared" ref="T527:T533" si="518">IFERROR(IF(W527="",O527/S527,W527),"")</f>
        <v/>
      </c>
      <c r="U527" s="114"/>
      <c r="V527" s="54"/>
      <c r="W527" s="68"/>
      <c r="X527" s="68"/>
      <c r="Y527" s="36" t="str">
        <f>IF($T527="",(IFERROR(VLOOKUP($X527,$A$2:$H$595,4,0),"")),(IFERROR(IFERROR(VLOOKUP($X527,$A$2:$H$595,4,0),"")*$T527,"")))</f>
        <v/>
      </c>
      <c r="Z527" s="34" t="str">
        <f>IF($T527="",(IFERROR(VLOOKUP($X527,$A$2:$H$595,5,0),"")),(IFERROR(IFERROR(VLOOKUP($X527,$A$2:$H$595,5,0),"")*$T527,"")))</f>
        <v/>
      </c>
      <c r="AA527" s="149" t="str">
        <f>IF($T527="",(IFERROR(VLOOKUP($X527,$A$2:$H$595,6,0),"")),(IFERROR(IFERROR(VLOOKUP($X527,$A$2:$H$595,6,0),"")*$T527,"")))</f>
        <v/>
      </c>
      <c r="AB527" s="35" t="str">
        <f>IF($T527="",(IFERROR(VLOOKUP($X527,$A$2:$H$595,7,0),"")),(IFERROR(IFERROR(VLOOKUP($X527,$A$2:$H$595,7,0),"")*$T527,"")))</f>
        <v/>
      </c>
      <c r="AC527" t="str">
        <f>IFERROR(VLOOKUP($AH527,$A$2:$H$595,4,0),"")</f>
        <v/>
      </c>
      <c r="AD527" s="54" t="str">
        <f t="shared" ref="AD527:AD533" si="519">IFERROR(IF(AG527="",Y527/AC527,AG527),"")</f>
        <v/>
      </c>
      <c r="AE527" s="114"/>
      <c r="AF527" s="54"/>
      <c r="AG527" s="68"/>
      <c r="AH527" s="68"/>
      <c r="AI527" s="36" t="str">
        <f>IF($AD527="",(IFERROR(VLOOKUP($AH527,$A$2:$H$595,4,0),"")),(IFERROR(IFERROR(VLOOKUP($AH527,$A$2:$H$595,4,0),"")*$AD527,"")))</f>
        <v/>
      </c>
      <c r="AJ527" s="34" t="str">
        <f>IF($AD527="",(IFERROR(VLOOKUP($AH527,$A$2:$H$595,5,0),"")),(IFERROR(IFERROR(VLOOKUP($AH527,$A$2:$H$595,5,0),"")*$AD527,"")))</f>
        <v/>
      </c>
      <c r="AK527" s="149" t="str">
        <f>IF($AD527="",(IFERROR(VLOOKUP($AH527,$A$2:$H$595,6,0),"")),(IFERROR(IFERROR(VLOOKUP($AH527,$A$2:$H$595,6,0),"")*$AD527,"")))</f>
        <v/>
      </c>
      <c r="AL527" s="35" t="str">
        <f>IF($AD527="",(IFERROR(VLOOKUP($AH527,$A$2:$H$595,7,0),"")),(IFERROR(IFERROR(VLOOKUP($AH527,$A$2:$H$595,7,0),"")*$AD527,"")))</f>
        <v/>
      </c>
    </row>
    <row r="528" spans="10:39" ht="15.6" thickTop="1" thickBot="1" x14ac:dyDescent="0.35">
      <c r="J528" s="51"/>
      <c r="K528" s="111"/>
      <c r="L528" s="51"/>
      <c r="M528" s="65"/>
      <c r="N528" s="65"/>
      <c r="O528" s="247" t="str">
        <f>IF($J528="",(IFERROR(VLOOKUP($N528,$A$2:$H$595,4,0),"")),(IFERROR(IFERROR(VLOOKUP($N528,$A$2:$H$595,4,0),"")*$J528,"")))</f>
        <v/>
      </c>
      <c r="P528" s="239" t="str">
        <f>IF($J528="",(IFERROR(VLOOKUP($N528,$A$2:$H$595,5,0),"")),(IFERROR(IFERROR(VLOOKUP($N528,$A$2:$H$595,5,0),"")*$J528,"")))</f>
        <v/>
      </c>
      <c r="Q528" s="254" t="str">
        <f>IF($J528="",(IFERROR(VLOOKUP($N528,$A$2:$H$595,6,0),"")),(IFERROR(IFERROR(VLOOKUP($N528,$A$2:$H$595,6,0),"")*$J528,"")))</f>
        <v/>
      </c>
      <c r="R528" s="157" t="str">
        <f>IF($J528="",(IFERROR(VLOOKUP($N528,$A$2:$H$595,7,0),"")),(IFERROR(IFERROR(VLOOKUP($N528,$A$2:$H$595,7,0),"")*$J528,"")))</f>
        <v/>
      </c>
      <c r="S528" t="str">
        <f>IFERROR(VLOOKUP($X528,$A$2:$H$595,4,0),"")</f>
        <v/>
      </c>
      <c r="T528" s="51" t="str">
        <f t="shared" si="518"/>
        <v/>
      </c>
      <c r="U528" s="111"/>
      <c r="V528" s="51"/>
      <c r="W528" s="65"/>
      <c r="X528" s="65"/>
      <c r="Y528" s="11" t="str">
        <f>IF($T528="",(IFERROR(VLOOKUP($X528,$A$2:$H$595,4,0),"")),(IFERROR(IFERROR(VLOOKUP($X528,$A$2:$H$595,4,0),"")*$T528,"")))</f>
        <v/>
      </c>
      <c r="Z528" s="12" t="str">
        <f>IF($T528="",(IFERROR(VLOOKUP($X528,$A$2:$H$595,5,0),"")),(IFERROR(IFERROR(VLOOKUP($X528,$A$2:$H$595,5,0),"")*$T528,"")))</f>
        <v/>
      </c>
      <c r="AA528" s="150" t="str">
        <f>IF($T528="",(IFERROR(VLOOKUP($X528,$A$2:$H$595,6,0),"")),(IFERROR(IFERROR(VLOOKUP($X528,$A$2:$H$595,6,0),"")*$T528,"")))</f>
        <v/>
      </c>
      <c r="AB528" s="13" t="str">
        <f>IF($T528="",(IFERROR(VLOOKUP($X528,$A$2:$H$595,7,0),"")),(IFERROR(IFERROR(VLOOKUP($X528,$A$2:$H$595,7,0),"")*$T528,"")))</f>
        <v/>
      </c>
      <c r="AC528" t="str">
        <f>IFERROR(VLOOKUP($AH528,$A$2:$H$595,4,0),"")</f>
        <v/>
      </c>
      <c r="AD528" s="51" t="str">
        <f t="shared" si="519"/>
        <v/>
      </c>
      <c r="AE528" s="111"/>
      <c r="AF528" s="51"/>
      <c r="AG528" s="65"/>
      <c r="AH528" s="65"/>
      <c r="AI528" s="11" t="str">
        <f>IF($AD528="",(IFERROR(VLOOKUP($AH528,$A$2:$H$595,4,0),"")),(IFERROR(IFERROR(VLOOKUP($AH528,$A$2:$H$595,4,0),"")*$AD528,"")))</f>
        <v/>
      </c>
      <c r="AJ528" s="12" t="str">
        <f>IF($AD528="",(IFERROR(VLOOKUP($AH528,$A$2:$H$595,5,0),"")),(IFERROR(IFERROR(VLOOKUP($AH528,$A$2:$H$595,5,0),"")*$AD528,"")))</f>
        <v/>
      </c>
      <c r="AK528" s="150" t="str">
        <f>IF($AD528="",(IFERROR(VLOOKUP($AH528,$A$2:$H$595,6,0),"")),(IFERROR(IFERROR(VLOOKUP($AH528,$A$2:$H$595,6,0),"")*$AD528,"")))</f>
        <v/>
      </c>
      <c r="AL528" s="13" t="str">
        <f>IF($AD528="",(IFERROR(VLOOKUP($AH528,$A$2:$H$595,7,0),"")),(IFERROR(IFERROR(VLOOKUP($AH528,$A$2:$H$595,7,0),"")*$AD528,"")))</f>
        <v/>
      </c>
      <c r="AM528" s="3"/>
    </row>
    <row r="529" spans="10:39" ht="15" thickTop="1" x14ac:dyDescent="0.3">
      <c r="J529" s="86">
        <v>2.2000000000000002</v>
      </c>
      <c r="K529" s="139">
        <f t="shared" si="448"/>
        <v>220.00000000000003</v>
      </c>
      <c r="L529" s="86" t="s">
        <v>99</v>
      </c>
      <c r="M529" s="87"/>
      <c r="N529" s="87" t="s">
        <v>23</v>
      </c>
      <c r="O529" s="244">
        <f>IF($J529="",(IFERROR(VLOOKUP($N529,$A$2:$H$595,4,0),"")),(IFERROR(IFERROR(VLOOKUP($N529,$A$2:$H$595,4,0),"")*$J529,"")))</f>
        <v>242.00000000000003</v>
      </c>
      <c r="P529" s="236">
        <f>IF($J529="",(IFERROR(VLOOKUP($N529,$A$2:$H$595,5,0),"")),(IFERROR(IFERROR(VLOOKUP($N529,$A$2:$H$595,5,0),"")*$J529,"")))</f>
        <v>50.6</v>
      </c>
      <c r="Q529" s="251">
        <f>IF($J529="",(IFERROR(VLOOKUP($N529,$A$2:$H$595,6,0),"")),(IFERROR(IFERROR(VLOOKUP($N529,$A$2:$H$595,6,0),"")*$J529,"")))</f>
        <v>0</v>
      </c>
      <c r="R529" s="259">
        <f>IF($J529="",(IFERROR(VLOOKUP($N529,$A$2:$H$595,7,0),"")),(IFERROR(IFERROR(VLOOKUP($N529,$A$2:$H$595,7,0),"")*$J529,"")))</f>
        <v>4.4000000000000004</v>
      </c>
      <c r="S529">
        <f>IFERROR(VLOOKUP($X529,$A$2:$H$595,4,0),"")</f>
        <v>110</v>
      </c>
      <c r="T529" s="86">
        <f t="shared" si="518"/>
        <v>2.2000000000000002</v>
      </c>
      <c r="U529" s="139">
        <f t="shared" si="449"/>
        <v>220.00000000000003</v>
      </c>
      <c r="V529" s="86" t="s">
        <v>99</v>
      </c>
      <c r="W529" s="87"/>
      <c r="X529" s="87" t="s">
        <v>51</v>
      </c>
      <c r="Y529" s="26">
        <f>IF($T529="",(IFERROR(VLOOKUP($X529,$A$2:$H$595,4,0),"")),(IFERROR(IFERROR(VLOOKUP($X529,$A$2:$H$595,4,0),"")*$T529,"")))</f>
        <v>242.00000000000003</v>
      </c>
      <c r="Z529" s="27">
        <f>IF($T529="",(IFERROR(VLOOKUP($X529,$A$2:$H$595,5,0),"")),(IFERROR(IFERROR(VLOOKUP($X529,$A$2:$H$595,5,0),"")*$T529,"")))</f>
        <v>46.2</v>
      </c>
      <c r="AA529" s="151">
        <f>IF($T529="",(IFERROR(VLOOKUP($X529,$A$2:$H$595,6,0),"")),(IFERROR(IFERROR(VLOOKUP($X529,$A$2:$H$595,6,0),"")*$T529,"")))</f>
        <v>0</v>
      </c>
      <c r="AB529" s="28">
        <f>IF($T529="",(IFERROR(VLOOKUP($X529,$A$2:$H$595,7,0),"")),(IFERROR(IFERROR(VLOOKUP($X529,$A$2:$H$595,7,0),"")*$T529,"")))</f>
        <v>5.0599999999999996</v>
      </c>
      <c r="AC529">
        <f>IFERROR(VLOOKUP($AH529,$A$2:$H$595,4,0),"")</f>
        <v>156</v>
      </c>
      <c r="AD529" s="86">
        <f t="shared" si="519"/>
        <v>1.5</v>
      </c>
      <c r="AE529" s="139">
        <f t="shared" si="450"/>
        <v>150</v>
      </c>
      <c r="AF529" s="86" t="s">
        <v>99</v>
      </c>
      <c r="AG529" s="87">
        <v>1.5</v>
      </c>
      <c r="AH529" s="87" t="s">
        <v>86</v>
      </c>
      <c r="AI529" s="26">
        <f>IF($AD529="",(IFERROR(VLOOKUP($AH529,$A$2:$H$595,4,0),"")),(IFERROR(IFERROR(VLOOKUP($AH529,$A$2:$H$595,4,0),"")*$AD529,"")))</f>
        <v>234</v>
      </c>
      <c r="AJ529" s="27">
        <f>IF($AD529="",(IFERROR(VLOOKUP($AH529,$A$2:$H$595,5,0),"")),(IFERROR(IFERROR(VLOOKUP($AH529,$A$2:$H$595,5,0),"")*$AD529,"")))</f>
        <v>30</v>
      </c>
      <c r="AK529" s="151">
        <f>IF($AD529="",(IFERROR(VLOOKUP($AH529,$A$2:$H$595,6,0),"")),(IFERROR(IFERROR(VLOOKUP($AH529,$A$2:$H$595,6,0),"")*$AD529,"")))</f>
        <v>0</v>
      </c>
      <c r="AL529" s="28">
        <f>IF($AD529="",(IFERROR(VLOOKUP($AH529,$A$2:$H$595,7,0),"")),(IFERROR(IFERROR(VLOOKUP($AH529,$A$2:$H$595,7,0),"")*$AD529,"")))</f>
        <v>12</v>
      </c>
    </row>
    <row r="530" spans="10:39" x14ac:dyDescent="0.3">
      <c r="J530" s="88">
        <v>2.5</v>
      </c>
      <c r="K530" s="140">
        <f t="shared" si="448"/>
        <v>250</v>
      </c>
      <c r="L530" s="88" t="s">
        <v>99</v>
      </c>
      <c r="M530" s="89"/>
      <c r="N530" s="89" t="s">
        <v>42</v>
      </c>
      <c r="O530" s="245">
        <f>IF($J530="",(IFERROR(VLOOKUP($N530,$A$2:$H$595,4,0),"")),(IFERROR(IFERROR(VLOOKUP($N530,$A$2:$H$595,4,0),"")*$J530,"")))</f>
        <v>325</v>
      </c>
      <c r="P530" s="237">
        <f>IF($J530="",(IFERROR(VLOOKUP($N530,$A$2:$H$595,5,0),"")),(IFERROR(IFERROR(VLOOKUP($N530,$A$2:$H$595,5,0),"")*$J530,"")))</f>
        <v>6</v>
      </c>
      <c r="Q530" s="252">
        <f>IF($J530="",(IFERROR(VLOOKUP($N530,$A$2:$H$595,6,0),"")),(IFERROR(IFERROR(VLOOKUP($N530,$A$2:$H$595,6,0),"")*$J530,"")))</f>
        <v>71.5</v>
      </c>
      <c r="R530" s="260">
        <f>IF($J530="",(IFERROR(VLOOKUP($N530,$A$2:$H$595,7,0),"")),(IFERROR(IFERROR(VLOOKUP($N530,$A$2:$H$595,7,0),"")*$J530,"")))</f>
        <v>0.5</v>
      </c>
      <c r="S530">
        <f>IFERROR(VLOOKUP($X530,$A$2:$H$595,4,0),"")</f>
        <v>88</v>
      </c>
      <c r="T530" s="88">
        <f t="shared" si="518"/>
        <v>3.7</v>
      </c>
      <c r="U530" s="140">
        <f t="shared" si="449"/>
        <v>370</v>
      </c>
      <c r="V530" s="88" t="s">
        <v>99</v>
      </c>
      <c r="W530" s="89">
        <v>3.7</v>
      </c>
      <c r="X530" s="89" t="s">
        <v>54</v>
      </c>
      <c r="Y530" s="29">
        <f>IF($T530="",(IFERROR(VLOOKUP($X530,$A$2:$H$595,4,0),"")),(IFERROR(IFERROR(VLOOKUP($X530,$A$2:$H$595,4,0),"")*$T530,"")))</f>
        <v>325.60000000000002</v>
      </c>
      <c r="Z530" s="30">
        <f>IF($T530="",(IFERROR(VLOOKUP($X530,$A$2:$H$595,5,0),"")),(IFERROR(IFERROR(VLOOKUP($X530,$A$2:$H$595,5,0),"")*$T530,"")))</f>
        <v>3.7</v>
      </c>
      <c r="AA530" s="152">
        <f>IF($T530="",(IFERROR(VLOOKUP($X530,$A$2:$H$595,6,0),"")),(IFERROR(IFERROR(VLOOKUP($X530,$A$2:$H$595,6,0),"")*$T530,"")))</f>
        <v>77.7</v>
      </c>
      <c r="AB530" s="31">
        <f>IF($T530="",(IFERROR(VLOOKUP($X530,$A$2:$H$595,7,0),"")),(IFERROR(IFERROR(VLOOKUP($X530,$A$2:$H$595,7,0),"")*$T530,"")))</f>
        <v>0</v>
      </c>
      <c r="AC530">
        <f>IFERROR(VLOOKUP($AH530,$A$2:$H$595,4,0),"")</f>
        <v>139</v>
      </c>
      <c r="AD530" s="88">
        <f t="shared" si="519"/>
        <v>2.2000000000000002</v>
      </c>
      <c r="AE530" s="140">
        <f t="shared" si="450"/>
        <v>220.00000000000003</v>
      </c>
      <c r="AF530" s="88" t="s">
        <v>99</v>
      </c>
      <c r="AG530" s="89">
        <v>2.2000000000000002</v>
      </c>
      <c r="AH530" s="89" t="s">
        <v>87</v>
      </c>
      <c r="AI530" s="29">
        <f>IF($AD530="",(IFERROR(VLOOKUP($AH530,$A$2:$H$595,4,0),"")),(IFERROR(IFERROR(VLOOKUP($AH530,$A$2:$H$595,4,0),"")*$AD530,"")))</f>
        <v>305.8</v>
      </c>
      <c r="AJ530" s="30">
        <f>IF($AD530="",(IFERROR(VLOOKUP($AH530,$A$2:$H$595,5,0),"")),(IFERROR(IFERROR(VLOOKUP($AH530,$A$2:$H$595,5,0),"")*$AD530,"")))</f>
        <v>9.4600000000000009</v>
      </c>
      <c r="AK530" s="152">
        <f>IF($AD530="",(IFERROR(VLOOKUP($AH530,$A$2:$H$595,6,0),"")),(IFERROR(IFERROR(VLOOKUP($AH530,$A$2:$H$595,6,0),"")*$AD530,"")))</f>
        <v>60.940000000000005</v>
      </c>
      <c r="AL530" s="31">
        <f>IF($AD530="",(IFERROR(VLOOKUP($AH530,$A$2:$H$595,7,0),"")),(IFERROR(IFERROR(VLOOKUP($AH530,$A$2:$H$595,7,0),"")*$AD530,"")))</f>
        <v>1.1000000000000001</v>
      </c>
      <c r="AM530" s="3"/>
    </row>
    <row r="531" spans="10:39" x14ac:dyDescent="0.3">
      <c r="J531" s="88">
        <v>0.05</v>
      </c>
      <c r="K531" s="140">
        <f t="shared" si="448"/>
        <v>5</v>
      </c>
      <c r="L531" s="88" t="s">
        <v>99</v>
      </c>
      <c r="M531" s="89"/>
      <c r="N531" s="89" t="s">
        <v>15</v>
      </c>
      <c r="O531" s="245">
        <f>IF($J531="",(IFERROR(VLOOKUP($N531,$A$2:$H$595,4,0),"")),(IFERROR(IFERROR(VLOOKUP($N531,$A$2:$H$595,4,0),"")*$J531,"")))</f>
        <v>35.85</v>
      </c>
      <c r="P531" s="237">
        <f>IF($J531="",(IFERROR(VLOOKUP($N531,$A$2:$H$595,5,0),"")),(IFERROR(IFERROR(VLOOKUP($N531,$A$2:$H$595,5,0),"")*$J531,"")))</f>
        <v>0.05</v>
      </c>
      <c r="Q531" s="252">
        <f>IF($J531="",(IFERROR(VLOOKUP($N531,$A$2:$H$595,6,0),"")),(IFERROR(IFERROR(VLOOKUP($N531,$A$2:$H$595,6,0),"")*$J531,"")))</f>
        <v>0</v>
      </c>
      <c r="R531" s="260">
        <f>IF($J531="",(IFERROR(VLOOKUP($N531,$A$2:$H$595,7,0),"")),(IFERROR(IFERROR(VLOOKUP($N531,$A$2:$H$595,7,0),"")*$J531,"")))</f>
        <v>4.05</v>
      </c>
      <c r="S531">
        <f>IFERROR(VLOOKUP($X531,$A$2:$H$595,4,0),"")</f>
        <v>900</v>
      </c>
      <c r="T531" s="88">
        <f t="shared" si="518"/>
        <v>3.9833333333333332E-2</v>
      </c>
      <c r="U531" s="140">
        <f t="shared" si="449"/>
        <v>3.9833333333333334</v>
      </c>
      <c r="V531" s="88" t="s">
        <v>99</v>
      </c>
      <c r="W531" s="89"/>
      <c r="X531" s="89" t="s">
        <v>21</v>
      </c>
      <c r="Y531" s="29">
        <f>IF($T531="",(IFERROR(VLOOKUP($X531,$A$2:$H$595,4,0),"")),(IFERROR(IFERROR(VLOOKUP($X531,$A$2:$H$595,4,0),"")*$T531,"")))</f>
        <v>35.85</v>
      </c>
      <c r="Z531" s="30">
        <f>IF($T531="",(IFERROR(VLOOKUP($X531,$A$2:$H$595,5,0),"")),(IFERROR(IFERROR(VLOOKUP($X531,$A$2:$H$595,5,0),"")*$T531,"")))</f>
        <v>0</v>
      </c>
      <c r="AA531" s="152">
        <f>IF($T531="",(IFERROR(VLOOKUP($X531,$A$2:$H$595,6,0),"")),(IFERROR(IFERROR(VLOOKUP($X531,$A$2:$H$595,6,0),"")*$T531,"")))</f>
        <v>0</v>
      </c>
      <c r="AB531" s="31">
        <f>IF($T531="",(IFERROR(VLOOKUP($X531,$A$2:$H$595,7,0),"")),(IFERROR(IFERROR(VLOOKUP($X531,$A$2:$H$595,7,0),"")*$T531,"")))</f>
        <v>3.9434999999999998</v>
      </c>
      <c r="AC531">
        <f>IFERROR(VLOOKUP($AH531,$A$2:$H$595,4,0),"")</f>
        <v>717</v>
      </c>
      <c r="AD531" s="88">
        <f t="shared" si="519"/>
        <v>0.05</v>
      </c>
      <c r="AE531" s="140">
        <f t="shared" si="450"/>
        <v>5</v>
      </c>
      <c r="AF531" s="88" t="s">
        <v>99</v>
      </c>
      <c r="AG531" s="89"/>
      <c r="AH531" s="89" t="s">
        <v>15</v>
      </c>
      <c r="AI531" s="29">
        <f>IF($AD531="",(IFERROR(VLOOKUP($AH531,$A$2:$H$595,4,0),"")),(IFERROR(IFERROR(VLOOKUP($AH531,$A$2:$H$595,4,0),"")*$AD531,"")))</f>
        <v>35.85</v>
      </c>
      <c r="AJ531" s="30">
        <f>IF($AD531="",(IFERROR(VLOOKUP($AH531,$A$2:$H$595,5,0),"")),(IFERROR(IFERROR(VLOOKUP($AH531,$A$2:$H$595,5,0),"")*$AD531,"")))</f>
        <v>0.05</v>
      </c>
      <c r="AK531" s="152">
        <f>IF($AD531="",(IFERROR(VLOOKUP($AH531,$A$2:$H$595,6,0),"")),(IFERROR(IFERROR(VLOOKUP($AH531,$A$2:$H$595,6,0),"")*$AD531,"")))</f>
        <v>0</v>
      </c>
      <c r="AL531" s="31">
        <f>IF($AD531="",(IFERROR(VLOOKUP($AH531,$A$2:$H$595,7,0),"")),(IFERROR(IFERROR(VLOOKUP($AH531,$A$2:$H$595,7,0),"")*$AD531,"")))</f>
        <v>4.05</v>
      </c>
    </row>
    <row r="532" spans="10:39" x14ac:dyDescent="0.3">
      <c r="J532" s="88"/>
      <c r="K532" s="140"/>
      <c r="L532" s="88"/>
      <c r="M532" s="89"/>
      <c r="N532" s="89"/>
      <c r="O532" s="245"/>
      <c r="P532" s="237"/>
      <c r="Q532" s="252"/>
      <c r="R532" s="260"/>
      <c r="T532" s="88" t="str">
        <f t="shared" si="518"/>
        <v/>
      </c>
      <c r="U532" s="140"/>
      <c r="V532" s="88"/>
      <c r="W532" s="89"/>
      <c r="X532" s="89"/>
      <c r="Y532" s="29"/>
      <c r="Z532" s="30"/>
      <c r="AA532" s="152"/>
      <c r="AB532" s="31"/>
      <c r="AD532" s="88" t="str">
        <f t="shared" si="519"/>
        <v/>
      </c>
      <c r="AE532" s="140"/>
      <c r="AF532" s="88"/>
      <c r="AG532" s="89"/>
      <c r="AH532" s="89"/>
      <c r="AI532" s="29"/>
      <c r="AJ532" s="30"/>
      <c r="AK532" s="152"/>
      <c r="AL532" s="31"/>
    </row>
    <row r="533" spans="10:39" x14ac:dyDescent="0.3">
      <c r="J533" s="88"/>
      <c r="K533" s="140"/>
      <c r="L533" s="88"/>
      <c r="M533" s="89"/>
      <c r="N533" s="89"/>
      <c r="O533" s="245"/>
      <c r="P533" s="237"/>
      <c r="Q533" s="252"/>
      <c r="R533" s="260"/>
      <c r="T533" s="88" t="str">
        <f t="shared" si="518"/>
        <v/>
      </c>
      <c r="U533" s="140"/>
      <c r="V533" s="88"/>
      <c r="W533" s="89"/>
      <c r="X533" s="89"/>
      <c r="Y533" s="29"/>
      <c r="Z533" s="30"/>
      <c r="AA533" s="152"/>
      <c r="AB533" s="31"/>
      <c r="AD533" s="88" t="str">
        <f t="shared" si="519"/>
        <v/>
      </c>
      <c r="AE533" s="140"/>
      <c r="AF533" s="88"/>
      <c r="AG533" s="89"/>
      <c r="AH533" s="89"/>
      <c r="AI533" s="29"/>
      <c r="AJ533" s="30"/>
      <c r="AK533" s="152"/>
      <c r="AL533" s="31"/>
    </row>
    <row r="534" spans="10:39" x14ac:dyDescent="0.3">
      <c r="J534" s="88"/>
      <c r="K534" s="140"/>
      <c r="L534" s="88"/>
      <c r="M534" s="89" t="s">
        <v>107</v>
      </c>
      <c r="N534" s="89"/>
      <c r="O534" s="206">
        <f>SUM(O529:O533)</f>
        <v>602.85</v>
      </c>
      <c r="P534" s="215">
        <f t="shared" ref="P534" si="520">SUM(P529:P533)</f>
        <v>56.65</v>
      </c>
      <c r="Q534" s="225">
        <f t="shared" ref="Q534" si="521">SUM(Q529:Q533)</f>
        <v>71.5</v>
      </c>
      <c r="R534" s="231">
        <f t="shared" ref="R534" si="522">SUM(R529:R533)</f>
        <v>8.9499999999999993</v>
      </c>
      <c r="S534" s="3">
        <v>1098</v>
      </c>
      <c r="T534" s="88"/>
      <c r="U534" s="140"/>
      <c r="V534" s="88"/>
      <c r="W534" s="89" t="s">
        <v>107</v>
      </c>
      <c r="X534" s="89"/>
      <c r="Y534" s="32">
        <f>SUM(Y529:Y533)</f>
        <v>603.45000000000005</v>
      </c>
      <c r="Z534" s="45">
        <f t="shared" ref="Z534" si="523">SUM(Z529:Z533)</f>
        <v>49.900000000000006</v>
      </c>
      <c r="AA534" s="148">
        <f t="shared" ref="AA534" si="524">SUM(AA529:AA533)</f>
        <v>77.7</v>
      </c>
      <c r="AB534" s="46">
        <f t="shared" ref="AB534" si="525">SUM(AB529:AB533)</f>
        <v>9.0034999999999989</v>
      </c>
      <c r="AC534" s="3">
        <v>961</v>
      </c>
      <c r="AD534" s="88"/>
      <c r="AE534" s="140"/>
      <c r="AF534" s="88"/>
      <c r="AG534" s="89" t="s">
        <v>107</v>
      </c>
      <c r="AH534" s="89"/>
      <c r="AI534" s="32">
        <f>SUM(AI529:AI533)</f>
        <v>575.65</v>
      </c>
      <c r="AJ534" s="45">
        <f t="shared" ref="AJ534" si="526">SUM(AJ529:AJ533)</f>
        <v>39.51</v>
      </c>
      <c r="AK534" s="148">
        <f t="shared" ref="AK534" si="527">SUM(AK529:AK533)</f>
        <v>60.940000000000005</v>
      </c>
      <c r="AL534" s="46">
        <f t="shared" ref="AL534" si="528">SUM(AL529:AL533)</f>
        <v>17.149999999999999</v>
      </c>
    </row>
    <row r="535" spans="10:39" ht="15" thickBot="1" x14ac:dyDescent="0.35">
      <c r="J535" s="90"/>
      <c r="K535" s="142"/>
      <c r="L535" s="90"/>
      <c r="M535" s="91"/>
      <c r="N535" s="91"/>
      <c r="O535" s="246"/>
      <c r="P535" s="238"/>
      <c r="Q535" s="253"/>
      <c r="R535" s="261"/>
      <c r="S535" s="3"/>
      <c r="T535" s="90" t="str">
        <f t="shared" ref="T535:T540" si="529">IFERROR(IF(W535="",O535/S535,W535),"")</f>
        <v/>
      </c>
      <c r="U535" s="142"/>
      <c r="V535" s="90"/>
      <c r="W535" s="91"/>
      <c r="X535" s="91"/>
      <c r="Y535" s="36"/>
      <c r="Z535" s="34"/>
      <c r="AA535" s="149"/>
      <c r="AB535" s="35"/>
      <c r="AC535" s="3"/>
      <c r="AD535" s="90" t="str">
        <f t="shared" ref="AD535:AD540" si="530">IFERROR(IF(AG535="",Y535/AC535,AG535),"")</f>
        <v/>
      </c>
      <c r="AE535" s="142"/>
      <c r="AF535" s="90"/>
      <c r="AG535" s="91"/>
      <c r="AH535" s="91"/>
      <c r="AI535" s="36"/>
      <c r="AJ535" s="34"/>
      <c r="AK535" s="149"/>
      <c r="AL535" s="35"/>
    </row>
    <row r="536" spans="10:39" ht="15" thickTop="1" x14ac:dyDescent="0.3">
      <c r="J536" s="92">
        <v>1</v>
      </c>
      <c r="K536" s="129">
        <f t="shared" si="448"/>
        <v>100</v>
      </c>
      <c r="L536" s="92" t="s">
        <v>99</v>
      </c>
      <c r="M536" s="93"/>
      <c r="N536" s="93" t="s">
        <v>10</v>
      </c>
      <c r="O536" s="244">
        <f>IF($J536="",(IFERROR(VLOOKUP($N536,$A$2:$H$595,4,0),"")),(IFERROR(IFERROR(VLOOKUP($N536,$A$2:$H$595,4,0),"")*$J536,"")))</f>
        <v>360</v>
      </c>
      <c r="P536" s="236">
        <f>IF($J536="",(IFERROR(VLOOKUP($N536,$A$2:$H$595,5,0),"")),(IFERROR(IFERROR(VLOOKUP($N536,$A$2:$H$595,5,0),"")*$J536,"")))</f>
        <v>13</v>
      </c>
      <c r="Q536" s="251">
        <f>IF($J536="",(IFERROR(VLOOKUP($N536,$A$2:$H$595,6,0),"")),(IFERROR(IFERROR(VLOOKUP($N536,$A$2:$H$595,6,0),"")*$J536,"")))</f>
        <v>68</v>
      </c>
      <c r="R536" s="259">
        <f>IF($J536="",(IFERROR(VLOOKUP($N536,$A$2:$H$595,7,0),"")),(IFERROR(IFERROR(VLOOKUP($N536,$A$2:$H$595,7,0),"")*$J536,"")))</f>
        <v>7</v>
      </c>
      <c r="S536">
        <f>IFERROR(VLOOKUP($X536,$A$2:$H$595,4,0),"")</f>
        <v>383</v>
      </c>
      <c r="T536" s="92">
        <f t="shared" si="529"/>
        <v>0.7</v>
      </c>
      <c r="U536" s="129">
        <f t="shared" si="449"/>
        <v>70</v>
      </c>
      <c r="V536" s="92" t="s">
        <v>99</v>
      </c>
      <c r="W536" s="93">
        <v>0.7</v>
      </c>
      <c r="X536" s="93" t="s">
        <v>40</v>
      </c>
      <c r="Y536" s="26">
        <f>IF($T536="",(IFERROR(VLOOKUP($X536,$A$2:$H$595,4,0),"")),(IFERROR(IFERROR(VLOOKUP($X536,$A$2:$H$595,4,0),"")*$T536,"")))</f>
        <v>268.09999999999997</v>
      </c>
      <c r="Z536" s="27">
        <f>IF($T536="",(IFERROR(VLOOKUP($X536,$A$2:$H$595,5,0),"")),(IFERROR(IFERROR(VLOOKUP($X536,$A$2:$H$595,5,0),"")*$T536,"")))</f>
        <v>4.55</v>
      </c>
      <c r="AA536" s="151">
        <f>IF($T536="",(IFERROR(VLOOKUP($X536,$A$2:$H$595,6,0),"")),(IFERROR(IFERROR(VLOOKUP($X536,$A$2:$H$595,6,0),"")*$T536,"")))</f>
        <v>60.55</v>
      </c>
      <c r="AB536" s="28">
        <f>IF($T536="",(IFERROR(VLOOKUP($X536,$A$2:$H$595,7,0),"")),(IFERROR(IFERROR(VLOOKUP($X536,$A$2:$H$595,7,0),"")*$T536,"")))</f>
        <v>0.7</v>
      </c>
      <c r="AC536">
        <f>IFERROR(VLOOKUP($AH536,$A$2:$H$595,4,0),"")</f>
        <v>202</v>
      </c>
      <c r="AD536" s="92">
        <f t="shared" si="530"/>
        <v>1.2</v>
      </c>
      <c r="AE536" s="129">
        <f t="shared" si="450"/>
        <v>120</v>
      </c>
      <c r="AF536" s="92" t="s">
        <v>99</v>
      </c>
      <c r="AG536" s="93">
        <v>1.2</v>
      </c>
      <c r="AH536" s="93" t="s">
        <v>145</v>
      </c>
      <c r="AI536" s="26">
        <f>IF($AD536="",(IFERROR(VLOOKUP($AH536,$A$2:$H$595,4,0),"")),(IFERROR(IFERROR(VLOOKUP($AH536,$A$2:$H$595,4,0),"")*$AD536,"")))</f>
        <v>242.39999999999998</v>
      </c>
      <c r="AJ536" s="27">
        <f>IF($AD536="",(IFERROR(VLOOKUP($AH536,$A$2:$H$595,5,0),"")),(IFERROR(IFERROR(VLOOKUP($AH536,$A$2:$H$595,5,0),"")*$AD536,"")))</f>
        <v>13.2</v>
      </c>
      <c r="AK536" s="151">
        <f>IF($AD536="",(IFERROR(VLOOKUP($AH536,$A$2:$H$595,6,0),"")),(IFERROR(IFERROR(VLOOKUP($AH536,$A$2:$H$595,6,0),"")*$AD536,"")))</f>
        <v>39.6</v>
      </c>
      <c r="AL536" s="28">
        <f>IF($AD536="",(IFERROR(VLOOKUP($AH536,$A$2:$H$595,7,0),"")),(IFERROR(IFERROR(VLOOKUP($AH536,$A$2:$H$595,7,0),"")*$AD536,"")))</f>
        <v>0.6</v>
      </c>
    </row>
    <row r="537" spans="10:39" x14ac:dyDescent="0.3">
      <c r="J537" s="94">
        <v>0.3</v>
      </c>
      <c r="K537" s="130">
        <f t="shared" si="448"/>
        <v>30</v>
      </c>
      <c r="L537" s="94" t="s">
        <v>99</v>
      </c>
      <c r="M537" s="95"/>
      <c r="N537" s="95" t="s">
        <v>14</v>
      </c>
      <c r="O537" s="245">
        <f>IF($J537="",(IFERROR(VLOOKUP($N537,$A$2:$H$595,4,0),"")),(IFERROR(IFERROR(VLOOKUP($N537,$A$2:$H$595,4,0),"")*$J537,"")))</f>
        <v>180</v>
      </c>
      <c r="P537" s="237">
        <f>IF($J537="",(IFERROR(VLOOKUP($N537,$A$2:$H$595,5,0),"")),(IFERROR(IFERROR(VLOOKUP($N537,$A$2:$H$595,5,0),"")*$J537,"")))</f>
        <v>7.1999999999999993</v>
      </c>
      <c r="Q537" s="252">
        <f>IF($J537="",(IFERROR(VLOOKUP($N537,$A$2:$H$595,6,0),"")),(IFERROR(IFERROR(VLOOKUP($N537,$A$2:$H$595,6,0),"")*$J537,"")))</f>
        <v>3.5999999999999996</v>
      </c>
      <c r="R537" s="260">
        <f>IF($J537="",(IFERROR(VLOOKUP($N537,$A$2:$H$595,7,0),"")),(IFERROR(IFERROR(VLOOKUP($N537,$A$2:$H$595,7,0),"")*$J537,"")))</f>
        <v>14.399999999999999</v>
      </c>
      <c r="S537">
        <f>IFERROR(VLOOKUP($X537,$A$2:$H$595,4,0),"")</f>
        <v>654</v>
      </c>
      <c r="T537" s="94">
        <f t="shared" si="529"/>
        <v>0.2</v>
      </c>
      <c r="U537" s="130">
        <f t="shared" si="449"/>
        <v>20</v>
      </c>
      <c r="V537" s="94" t="s">
        <v>99</v>
      </c>
      <c r="W537" s="95">
        <v>0.2</v>
      </c>
      <c r="X537" s="95" t="s">
        <v>27</v>
      </c>
      <c r="Y537" s="29">
        <f>IF($T537="",(IFERROR(VLOOKUP($X537,$A$2:$H$595,4,0),"")),(IFERROR(IFERROR(VLOOKUP($X537,$A$2:$H$595,4,0),"")*$T537,"")))</f>
        <v>130.80000000000001</v>
      </c>
      <c r="Z537" s="30">
        <f>IF($T537="",(IFERROR(VLOOKUP($X537,$A$2:$H$595,5,0),"")),(IFERROR(IFERROR(VLOOKUP($X537,$A$2:$H$595,5,0),"")*$T537,"")))</f>
        <v>3</v>
      </c>
      <c r="AA537" s="152">
        <f>IF($T537="",(IFERROR(VLOOKUP($X537,$A$2:$H$595,6,0),"")),(IFERROR(IFERROR(VLOOKUP($X537,$A$2:$H$595,6,0),"")*$T537,"")))</f>
        <v>2.8000000000000003</v>
      </c>
      <c r="AB537" s="31">
        <f>IF($T537="",(IFERROR(VLOOKUP($X537,$A$2:$H$595,7,0),"")),(IFERROR(IFERROR(VLOOKUP($X537,$A$2:$H$595,7,0),"")*$T537,"")))</f>
        <v>13</v>
      </c>
      <c r="AC537">
        <f>IFERROR(VLOOKUP($AH537,$A$2:$H$595,4,0),"")</f>
        <v>160</v>
      </c>
      <c r="AD537" s="94">
        <f t="shared" si="530"/>
        <v>1</v>
      </c>
      <c r="AE537" s="130">
        <f t="shared" si="450"/>
        <v>100</v>
      </c>
      <c r="AF537" s="94" t="s">
        <v>99</v>
      </c>
      <c r="AG537" s="95">
        <v>1</v>
      </c>
      <c r="AH537" s="95" t="s">
        <v>80</v>
      </c>
      <c r="AI537" s="29">
        <f>IF($AD537="",(IFERROR(VLOOKUP($AH537,$A$2:$H$595,4,0),"")),(IFERROR(IFERROR(VLOOKUP($AH537,$A$2:$H$595,4,0),"")*$AD537,"")))</f>
        <v>160</v>
      </c>
      <c r="AJ537" s="30">
        <f>IF($AD537="",(IFERROR(VLOOKUP($AH537,$A$2:$H$595,5,0),"")),(IFERROR(IFERROR(VLOOKUP($AH537,$A$2:$H$595,5,0),"")*$AD537,"")))</f>
        <v>2</v>
      </c>
      <c r="AK537" s="152">
        <f>IF($AD537="",(IFERROR(VLOOKUP($AH537,$A$2:$H$595,6,0),"")),(IFERROR(IFERROR(VLOOKUP($AH537,$A$2:$H$595,6,0),"")*$AD537,"")))</f>
        <v>8.5299999999999994</v>
      </c>
      <c r="AL537" s="31">
        <f>IF($AD537="",(IFERROR(VLOOKUP($AH537,$A$2:$H$595,7,0),"")),(IFERROR(IFERROR(VLOOKUP($AH537,$A$2:$H$595,7,0),"")*$AD537,"")))</f>
        <v>14.66</v>
      </c>
    </row>
    <row r="538" spans="10:39" x14ac:dyDescent="0.3">
      <c r="J538" s="94">
        <v>0.5</v>
      </c>
      <c r="K538" s="130">
        <f t="shared" si="448"/>
        <v>50</v>
      </c>
      <c r="L538" s="94" t="s">
        <v>99</v>
      </c>
      <c r="M538" s="95"/>
      <c r="N538" s="95" t="s">
        <v>25</v>
      </c>
      <c r="O538" s="245">
        <f>IF($J538="",(IFERROR(VLOOKUP($N538,$A$2:$H$595,4,0),"")),(IFERROR(IFERROR(VLOOKUP($N538,$A$2:$H$595,4,0),"")*$J538,"")))</f>
        <v>30</v>
      </c>
      <c r="P538" s="237">
        <f>IF($J538="",(IFERROR(VLOOKUP($N538,$A$2:$H$595,5,0),"")),(IFERROR(IFERROR(VLOOKUP($N538,$A$2:$H$595,5,0),"")*$J538,"")))</f>
        <v>0.5</v>
      </c>
      <c r="Q538" s="252">
        <f>IF($J538="",(IFERROR(VLOOKUP($N538,$A$2:$H$595,6,0),"")),(IFERROR(IFERROR(VLOOKUP($N538,$A$2:$H$595,6,0),"")*$J538,"")))</f>
        <v>7</v>
      </c>
      <c r="R538" s="260">
        <f>IF($J538="",(IFERROR(VLOOKUP($N538,$A$2:$H$595,7,0),"")),(IFERROR(IFERROR(VLOOKUP($N538,$A$2:$H$595,7,0),"")*$J538,"")))</f>
        <v>0</v>
      </c>
      <c r="S538">
        <f>IFERROR(VLOOKUP($X538,$A$2:$H$595,4,0),"")</f>
        <v>45</v>
      </c>
      <c r="T538" s="94">
        <f t="shared" si="529"/>
        <v>0.7</v>
      </c>
      <c r="U538" s="130">
        <f t="shared" si="449"/>
        <v>70</v>
      </c>
      <c r="V538" s="94" t="s">
        <v>99</v>
      </c>
      <c r="W538" s="95">
        <v>0.7</v>
      </c>
      <c r="X538" s="95" t="s">
        <v>26</v>
      </c>
      <c r="Y538" s="29">
        <f>IF($T538="",(IFERROR(VLOOKUP($X538,$A$2:$H$595,4,0),"")),(IFERROR(IFERROR(VLOOKUP($X538,$A$2:$H$595,4,0),"")*$T538,"")))</f>
        <v>31.499999999999996</v>
      </c>
      <c r="Z538" s="30">
        <f>IF($T538="",(IFERROR(VLOOKUP($X538,$A$2:$H$595,5,0),"")),(IFERROR(IFERROR(VLOOKUP($X538,$A$2:$H$595,5,0),"")*$T538,"")))</f>
        <v>0.7</v>
      </c>
      <c r="AA538" s="152">
        <f>IF($T538="",(IFERROR(VLOOKUP($X538,$A$2:$H$595,6,0),"")),(IFERROR(IFERROR(VLOOKUP($X538,$A$2:$H$595,6,0),"")*$T538,"")))</f>
        <v>3.5</v>
      </c>
      <c r="AB538" s="31">
        <f>IF($T538="",(IFERROR(VLOOKUP($X538,$A$2:$H$595,7,0),"")),(IFERROR(IFERROR(VLOOKUP($X538,$A$2:$H$595,7,0),"")*$T538,"")))</f>
        <v>0</v>
      </c>
      <c r="AC538">
        <f>IFERROR(VLOOKUP($AH538,$A$2:$H$595,4,0),"")</f>
        <v>717</v>
      </c>
      <c r="AD538" s="94">
        <f t="shared" si="530"/>
        <v>0.05</v>
      </c>
      <c r="AE538" s="130">
        <f t="shared" si="450"/>
        <v>5</v>
      </c>
      <c r="AF538" s="94" t="s">
        <v>99</v>
      </c>
      <c r="AG538" s="95">
        <v>0.05</v>
      </c>
      <c r="AH538" s="95" t="s">
        <v>15</v>
      </c>
      <c r="AI538" s="29">
        <f>IF($AD538="",(IFERROR(VLOOKUP($AH538,$A$2:$H$595,4,0),"")),(IFERROR(IFERROR(VLOOKUP($AH538,$A$2:$H$595,4,0),"")*$AD538,"")))</f>
        <v>35.85</v>
      </c>
      <c r="AJ538" s="30">
        <f>IF($AD538="",(IFERROR(VLOOKUP($AH538,$A$2:$H$595,5,0),"")),(IFERROR(IFERROR(VLOOKUP($AH538,$A$2:$H$595,5,0),"")*$AD538,"")))</f>
        <v>0.05</v>
      </c>
      <c r="AK538" s="152">
        <f>IF($AD538="",(IFERROR(VLOOKUP($AH538,$A$2:$H$595,6,0),"")),(IFERROR(IFERROR(VLOOKUP($AH538,$A$2:$H$595,6,0),"")*$AD538,"")))</f>
        <v>0</v>
      </c>
      <c r="AL538" s="31">
        <f>IF($AD538="",(IFERROR(VLOOKUP($AH538,$A$2:$H$595,7,0),"")),(IFERROR(IFERROR(VLOOKUP($AH538,$A$2:$H$595,7,0),"")*$AD538,"")))</f>
        <v>4.05</v>
      </c>
      <c r="AM538" s="3"/>
    </row>
    <row r="539" spans="10:39" x14ac:dyDescent="0.3">
      <c r="J539" s="94">
        <v>1</v>
      </c>
      <c r="K539" s="127">
        <v>1</v>
      </c>
      <c r="L539" s="94" t="s">
        <v>105</v>
      </c>
      <c r="M539" s="95"/>
      <c r="N539" s="95" t="s">
        <v>134</v>
      </c>
      <c r="O539" s="245">
        <f>IF($J539="",(IFERROR(VLOOKUP($N539,$A$2:$H$595,4,0),"")),(IFERROR(IFERROR(VLOOKUP($N539,$A$2:$H$595,4,0),"")*$J539,"")))</f>
        <v>120</v>
      </c>
      <c r="P539" s="237">
        <f>IF($J539="",(IFERROR(VLOOKUP($N539,$A$2:$H$595,5,0),"")),(IFERROR(IFERROR(VLOOKUP($N539,$A$2:$H$595,5,0),"")*$J539,"")))</f>
        <v>24</v>
      </c>
      <c r="Q539" s="252">
        <f>IF($J539="",(IFERROR(VLOOKUP($N539,$A$2:$H$595,6,0),"")),(IFERROR(IFERROR(VLOOKUP($N539,$A$2:$H$595,6,0),"")*$J539,"")))</f>
        <v>3</v>
      </c>
      <c r="R539" s="260">
        <f>IF($J539="",(IFERROR(VLOOKUP($N539,$A$2:$H$595,7,0),"")),(IFERROR(IFERROR(VLOOKUP($N539,$A$2:$H$595,7,0),"")*$J539,"")))</f>
        <v>1</v>
      </c>
      <c r="S539">
        <f>IFERROR(VLOOKUP($X539,$A$2:$H$595,4,0),"")</f>
        <v>80</v>
      </c>
      <c r="T539" s="94">
        <f t="shared" si="529"/>
        <v>2</v>
      </c>
      <c r="U539" s="130">
        <f t="shared" si="449"/>
        <v>200</v>
      </c>
      <c r="V539" s="94" t="s">
        <v>99</v>
      </c>
      <c r="W539" s="95">
        <v>2</v>
      </c>
      <c r="X539" s="95" t="s">
        <v>73</v>
      </c>
      <c r="Y539" s="29">
        <f>IF($T539="",(IFERROR(VLOOKUP($X539,$A$2:$H$595,4,0),"")),(IFERROR(IFERROR(VLOOKUP($X539,$A$2:$H$595,4,0),"")*$T539,"")))</f>
        <v>160</v>
      </c>
      <c r="Z539" s="30">
        <f>IF($T539="",(IFERROR(VLOOKUP($X539,$A$2:$H$595,5,0),"")),(IFERROR(IFERROR(VLOOKUP($X539,$A$2:$H$595,5,0),"")*$T539,"")))</f>
        <v>22</v>
      </c>
      <c r="AA539" s="152">
        <f>IF($T539="",(IFERROR(VLOOKUP($X539,$A$2:$H$595,6,0),"")),(IFERROR(IFERROR(VLOOKUP($X539,$A$2:$H$595,6,0),"")*$T539,"")))</f>
        <v>6</v>
      </c>
      <c r="AB539" s="31">
        <f>IF($T539="",(IFERROR(VLOOKUP($X539,$A$2:$H$595,7,0),"")),(IFERROR(IFERROR(VLOOKUP($X539,$A$2:$H$595,7,0),"")*$T539,"")))</f>
        <v>4.5999999999999996</v>
      </c>
      <c r="AC539">
        <f>IFERROR(VLOOKUP($AH539,$A$2:$H$595,4,0),"")</f>
        <v>100</v>
      </c>
      <c r="AD539" s="94">
        <f t="shared" si="530"/>
        <v>1</v>
      </c>
      <c r="AE539" s="130">
        <f t="shared" si="450"/>
        <v>100</v>
      </c>
      <c r="AF539" s="94" t="s">
        <v>99</v>
      </c>
      <c r="AG539" s="95">
        <v>1</v>
      </c>
      <c r="AH539" s="95" t="s">
        <v>34</v>
      </c>
      <c r="AI539" s="29">
        <f>IF($AD539="",(IFERROR(VLOOKUP($AH539,$A$2:$H$595,4,0),"")),(IFERROR(IFERROR(VLOOKUP($AH539,$A$2:$H$595,4,0),"")*$AD539,"")))</f>
        <v>100</v>
      </c>
      <c r="AJ539" s="30">
        <f>IF($AD539="",(IFERROR(VLOOKUP($AH539,$A$2:$H$595,5,0),"")),(IFERROR(IFERROR(VLOOKUP($AH539,$A$2:$H$595,5,0),"")*$AD539,"")))</f>
        <v>21</v>
      </c>
      <c r="AK539" s="152">
        <f>IF($AD539="",(IFERROR(VLOOKUP($AH539,$A$2:$H$595,6,0),"")),(IFERROR(IFERROR(VLOOKUP($AH539,$A$2:$H$595,6,0),"")*$AD539,"")))</f>
        <v>1</v>
      </c>
      <c r="AL539" s="31">
        <f>IF($AD539="",(IFERROR(VLOOKUP($AH539,$A$2:$H$595,7,0),"")),(IFERROR(IFERROR(VLOOKUP($AH539,$A$2:$H$595,7,0),"")*$AD539,"")))</f>
        <v>2</v>
      </c>
    </row>
    <row r="540" spans="10:39" x14ac:dyDescent="0.3">
      <c r="J540" s="94"/>
      <c r="K540" s="130"/>
      <c r="L540" s="94"/>
      <c r="M540" s="95"/>
      <c r="N540" s="95"/>
      <c r="O540" s="245"/>
      <c r="P540" s="237"/>
      <c r="Q540" s="252"/>
      <c r="R540" s="260"/>
      <c r="S540">
        <f>IFERROR(VLOOKUP($X540,$A$2:$H$595,4,0),"")</f>
        <v>486</v>
      </c>
      <c r="T540" s="94">
        <f t="shared" si="529"/>
        <v>0.2</v>
      </c>
      <c r="U540" s="130">
        <f t="shared" si="449"/>
        <v>20</v>
      </c>
      <c r="V540" s="94" t="s">
        <v>99</v>
      </c>
      <c r="W540" s="95">
        <v>0.2</v>
      </c>
      <c r="X540" s="95" t="s">
        <v>20</v>
      </c>
      <c r="Y540" s="29">
        <f>IF($T540="",(IFERROR(VLOOKUP($X540,$A$2:$H$595,4,0),"")),(IFERROR(IFERROR(VLOOKUP($X540,$A$2:$H$595,4,0),"")*$T540,"")))</f>
        <v>97.2</v>
      </c>
      <c r="Z540" s="30">
        <f>IF($T540="",(IFERROR(VLOOKUP($X540,$A$2:$H$595,5,0),"")),(IFERROR(IFERROR(VLOOKUP($X540,$A$2:$H$595,5,0),"")*$T540,"")))</f>
        <v>4</v>
      </c>
      <c r="AA540" s="152">
        <f>IF($T540="",(IFERROR(VLOOKUP($X540,$A$2:$H$595,6,0),"")),(IFERROR(IFERROR(VLOOKUP($X540,$A$2:$H$595,6,0),"")*$T540,"")))</f>
        <v>6.6000000000000005</v>
      </c>
      <c r="AB540" s="31">
        <f>IF($T540="",(IFERROR(VLOOKUP($X540,$A$2:$H$595,7,0),"")),(IFERROR(IFERROR(VLOOKUP($X540,$A$2:$H$595,7,0),"")*$T540,"")))</f>
        <v>6.2</v>
      </c>
      <c r="AC540">
        <f>IFERROR(VLOOKUP($AH540,$A$2:$H$595,4,0),"")</f>
        <v>80</v>
      </c>
      <c r="AD540" s="94">
        <f t="shared" si="530"/>
        <v>2</v>
      </c>
      <c r="AE540" s="127">
        <v>2</v>
      </c>
      <c r="AF540" s="94" t="s">
        <v>100</v>
      </c>
      <c r="AG540" s="95">
        <v>2</v>
      </c>
      <c r="AH540" s="95" t="s">
        <v>5</v>
      </c>
      <c r="AI540" s="29">
        <f>IF($AD540="",(IFERROR(VLOOKUP($AH540,$A$2:$H$595,4,0),"")),(IFERROR(IFERROR(VLOOKUP($AH540,$A$2:$H$595,4,0),"")*$AD540,"")))</f>
        <v>160</v>
      </c>
      <c r="AJ540" s="30">
        <f>IF($AD540="",(IFERROR(VLOOKUP($AH540,$A$2:$H$595,5,0),"")),(IFERROR(IFERROR(VLOOKUP($AH540,$A$2:$H$595,5,0),"")*$AD540,"")))</f>
        <v>12</v>
      </c>
      <c r="AK540" s="152">
        <f>IF($AD540="",(IFERROR(VLOOKUP($AH540,$A$2:$H$595,6,0),"")),(IFERROR(IFERROR(VLOOKUP($AH540,$A$2:$H$595,6,0),"")*$AD540,"")))</f>
        <v>0</v>
      </c>
      <c r="AL540" s="31">
        <f>IF($AD540="",(IFERROR(VLOOKUP($AH540,$A$2:$H$595,7,0),"")),(IFERROR(IFERROR(VLOOKUP($AH540,$A$2:$H$595,7,0),"")*$AD540,"")))</f>
        <v>10</v>
      </c>
    </row>
    <row r="541" spans="10:39" x14ac:dyDescent="0.3">
      <c r="J541" s="94"/>
      <c r="K541" s="130"/>
      <c r="L541" s="94"/>
      <c r="M541" s="95"/>
      <c r="N541" s="95"/>
      <c r="O541" s="206"/>
      <c r="P541" s="237"/>
      <c r="Q541" s="252"/>
      <c r="R541" s="260"/>
      <c r="T541" s="94"/>
      <c r="U541" s="130"/>
      <c r="V541" s="94"/>
      <c r="W541" s="95"/>
      <c r="X541" s="95"/>
      <c r="Y541" s="32"/>
      <c r="Z541" s="30"/>
      <c r="AA541" s="152"/>
      <c r="AB541" s="31"/>
      <c r="AD541" s="94"/>
      <c r="AE541" s="130"/>
      <c r="AF541" s="94"/>
      <c r="AG541" s="95"/>
      <c r="AH541" s="95"/>
      <c r="AI541" s="32"/>
      <c r="AJ541" s="30"/>
      <c r="AK541" s="152"/>
      <c r="AL541" s="31"/>
    </row>
    <row r="542" spans="10:39" x14ac:dyDescent="0.3">
      <c r="J542" s="94"/>
      <c r="K542" s="130"/>
      <c r="L542" s="94"/>
      <c r="M542" s="95" t="s">
        <v>107</v>
      </c>
      <c r="N542" s="95"/>
      <c r="O542" s="206">
        <f>SUM(O536:O540)</f>
        <v>690</v>
      </c>
      <c r="P542" s="215">
        <f t="shared" ref="P542" si="531">SUM(P536:P540)</f>
        <v>44.7</v>
      </c>
      <c r="Q542" s="225">
        <f t="shared" ref="Q542" si="532">SUM(Q536:Q540)</f>
        <v>81.599999999999994</v>
      </c>
      <c r="R542" s="231">
        <f t="shared" ref="R542" si="533">SUM(R536:R540)</f>
        <v>22.4</v>
      </c>
      <c r="S542" s="3">
        <v>1615</v>
      </c>
      <c r="T542" s="94"/>
      <c r="U542" s="130"/>
      <c r="V542" s="94"/>
      <c r="W542" s="95" t="s">
        <v>107</v>
      </c>
      <c r="X542" s="95"/>
      <c r="Y542" s="32">
        <f>SUM(Y536:Y540)</f>
        <v>687.6</v>
      </c>
      <c r="Z542" s="45">
        <f t="shared" ref="Z542" si="534">SUM(Z536:Z540)</f>
        <v>34.25</v>
      </c>
      <c r="AA542" s="148">
        <f t="shared" ref="AA542" si="535">SUM(AA536:AA540)</f>
        <v>79.449999999999989</v>
      </c>
      <c r="AB542" s="46">
        <f t="shared" ref="AB542" si="536">SUM(AB536:AB540)</f>
        <v>24.499999999999996</v>
      </c>
      <c r="AC542" s="3">
        <v>1259</v>
      </c>
      <c r="AD542" s="94"/>
      <c r="AE542" s="130"/>
      <c r="AF542" s="94"/>
      <c r="AG542" s="95" t="s">
        <v>107</v>
      </c>
      <c r="AH542" s="95"/>
      <c r="AI542" s="32">
        <f>SUM(AI536:AI540)</f>
        <v>698.25</v>
      </c>
      <c r="AJ542" s="45">
        <f t="shared" ref="AJ542" si="537">SUM(AJ536:AJ540)</f>
        <v>48.25</v>
      </c>
      <c r="AK542" s="148">
        <f t="shared" ref="AK542" si="538">SUM(AK536:AK540)</f>
        <v>49.13</v>
      </c>
      <c r="AL542" s="46">
        <f t="shared" ref="AL542" si="539">SUM(AL536:AL540)</f>
        <v>31.31</v>
      </c>
    </row>
    <row r="543" spans="10:39" ht="15" thickBot="1" x14ac:dyDescent="0.35">
      <c r="J543" s="96"/>
      <c r="K543" s="131"/>
      <c r="L543" s="96"/>
      <c r="M543" s="97"/>
      <c r="N543" s="97"/>
      <c r="O543" s="246"/>
      <c r="P543" s="238"/>
      <c r="Q543" s="253"/>
      <c r="R543" s="261"/>
      <c r="T543" s="96" t="str">
        <f t="shared" ref="T543:T548" si="540">IFERROR(IF(W543="",O543/S543,W543),"")</f>
        <v/>
      </c>
      <c r="U543" s="131"/>
      <c r="V543" s="96"/>
      <c r="W543" s="97"/>
      <c r="X543" s="97"/>
      <c r="Y543" s="36"/>
      <c r="Z543" s="34"/>
      <c r="AA543" s="149"/>
      <c r="AB543" s="35"/>
      <c r="AD543" s="96" t="str">
        <f t="shared" ref="AD543:AD548" si="541">IFERROR(IF(AG543="",Y543/AC543,AG543),"")</f>
        <v/>
      </c>
      <c r="AE543" s="131"/>
      <c r="AF543" s="96"/>
      <c r="AG543" s="97"/>
      <c r="AH543" s="97"/>
      <c r="AI543" s="36"/>
      <c r="AJ543" s="34"/>
      <c r="AK543" s="149"/>
      <c r="AL543" s="35"/>
    </row>
    <row r="544" spans="10:39" ht="15" thickTop="1" x14ac:dyDescent="0.3">
      <c r="J544" s="78">
        <v>2</v>
      </c>
      <c r="K544" s="118">
        <f t="shared" ref="K544:K605" si="542">J544*100</f>
        <v>200</v>
      </c>
      <c r="L544" s="78" t="s">
        <v>99</v>
      </c>
      <c r="M544" s="79"/>
      <c r="N544" s="79" t="s">
        <v>48</v>
      </c>
      <c r="O544" s="244">
        <f>IF($J544="",(IFERROR(VLOOKUP($N544,$A$2:$H$595,4,0),"")),(IFERROR(IFERROR(VLOOKUP($N544,$A$2:$H$595,4,0),"")*$J544,"")))</f>
        <v>430</v>
      </c>
      <c r="P544" s="236">
        <f>IF($J544="",(IFERROR(VLOOKUP($N544,$A$2:$H$595,5,0),"")),(IFERROR(IFERROR(VLOOKUP($N544,$A$2:$H$595,5,0),"")*$J544,"")))</f>
        <v>38</v>
      </c>
      <c r="Q544" s="251">
        <f>IF($J544="",(IFERROR(VLOOKUP($N544,$A$2:$H$595,6,0),"")),(IFERROR(IFERROR(VLOOKUP($N544,$A$2:$H$595,6,0),"")*$J544,"")))</f>
        <v>0</v>
      </c>
      <c r="R544" s="259">
        <f>IF($J544="",(IFERROR(VLOOKUP($N544,$A$2:$H$595,7,0),"")),(IFERROR(IFERROR(VLOOKUP($N544,$A$2:$H$595,7,0),"")*$J544,"")))</f>
        <v>30</v>
      </c>
      <c r="S544">
        <f>IFERROR(VLOOKUP($X544,$A$2:$H$595,4,0),"")</f>
        <v>217</v>
      </c>
      <c r="T544" s="78">
        <f t="shared" si="540"/>
        <v>2</v>
      </c>
      <c r="U544" s="118">
        <f t="shared" ref="U544:U605" si="543">T544*100</f>
        <v>200</v>
      </c>
      <c r="V544" s="78" t="s">
        <v>99</v>
      </c>
      <c r="W544" s="79">
        <v>2</v>
      </c>
      <c r="X544" s="79" t="s">
        <v>31</v>
      </c>
      <c r="Y544" s="26">
        <f>IF($T544="",(IFERROR(VLOOKUP($X544,$A$2:$H$595,4,0),"")),(IFERROR(IFERROR(VLOOKUP($X544,$A$2:$H$595,4,0),"")*$T544,"")))</f>
        <v>434</v>
      </c>
      <c r="Z544" s="27">
        <f>IF($T544="",(IFERROR(VLOOKUP($X544,$A$2:$H$595,5,0),"")),(IFERROR(IFERROR(VLOOKUP($X544,$A$2:$H$595,5,0),"")*$T544,"")))</f>
        <v>40</v>
      </c>
      <c r="AA544" s="151">
        <f>IF($T544="",(IFERROR(VLOOKUP($X544,$A$2:$H$595,6,0),"")),(IFERROR(IFERROR(VLOOKUP($X544,$A$2:$H$595,6,0),"")*$T544,"")))</f>
        <v>0</v>
      </c>
      <c r="AB544" s="28">
        <f>IF($T544="",(IFERROR(VLOOKUP($X544,$A$2:$H$595,7,0),"")),(IFERROR(IFERROR(VLOOKUP($X544,$A$2:$H$595,7,0),"")*$T544,"")))</f>
        <v>28</v>
      </c>
      <c r="AC544">
        <f>IFERROR(VLOOKUP($AH544,$A$2:$H$595,4,0),"")</f>
        <v>170</v>
      </c>
      <c r="AD544" s="78">
        <f t="shared" si="541"/>
        <v>2.552941176470588</v>
      </c>
      <c r="AE544" s="118">
        <f t="shared" ref="AE544:AE604" si="544">AD544*100</f>
        <v>255.29411764705881</v>
      </c>
      <c r="AF544" s="78" t="s">
        <v>99</v>
      </c>
      <c r="AG544" s="79"/>
      <c r="AH544" s="79" t="s">
        <v>45</v>
      </c>
      <c r="AI544" s="26">
        <f>IF($AD544="",(IFERROR(VLOOKUP($AH544,$A$2:$H$595,4,0),"")),(IFERROR(IFERROR(VLOOKUP($AH544,$A$2:$H$595,4,0),"")*$AD544,"")))</f>
        <v>433.99999999999994</v>
      </c>
      <c r="AJ544" s="27">
        <f>IF($AD544="",(IFERROR(VLOOKUP($AH544,$A$2:$H$595,5,0),"")),(IFERROR(IFERROR(VLOOKUP($AH544,$A$2:$H$595,5,0),"")*$AD544,"")))</f>
        <v>48.505882352941171</v>
      </c>
      <c r="AK544" s="151">
        <f>IF($AD544="",(IFERROR(VLOOKUP($AH544,$A$2:$H$595,6,0),"")),(IFERROR(IFERROR(VLOOKUP($AH544,$A$2:$H$595,6,0),"")*$AD544,"")))</f>
        <v>0</v>
      </c>
      <c r="AL544" s="28">
        <f>IF($AD544="",(IFERROR(VLOOKUP($AH544,$A$2:$H$595,7,0),"")),(IFERROR(IFERROR(VLOOKUP($AH544,$A$2:$H$595,7,0),"")*$AD544,"")))</f>
        <v>25.52941176470588</v>
      </c>
    </row>
    <row r="545" spans="10:39" x14ac:dyDescent="0.3">
      <c r="J545" s="80">
        <v>3.5</v>
      </c>
      <c r="K545" s="119">
        <f t="shared" si="542"/>
        <v>350</v>
      </c>
      <c r="L545" s="80" t="s">
        <v>99</v>
      </c>
      <c r="M545" s="81"/>
      <c r="N545" s="81" t="s">
        <v>54</v>
      </c>
      <c r="O545" s="245">
        <f>IF($J545="",(IFERROR(VLOOKUP($N545,$A$2:$H$595,4,0),"")),(IFERROR(IFERROR(VLOOKUP($N545,$A$2:$H$595,4,0),"")*$J545,"")))</f>
        <v>308</v>
      </c>
      <c r="P545" s="237">
        <f>IF($J545="",(IFERROR(VLOOKUP($N545,$A$2:$H$595,5,0),"")),(IFERROR(IFERROR(VLOOKUP($N545,$A$2:$H$595,5,0),"")*$J545,"")))</f>
        <v>3.5</v>
      </c>
      <c r="Q545" s="252">
        <f>IF($J545="",(IFERROR(VLOOKUP($N545,$A$2:$H$595,6,0),"")),(IFERROR(IFERROR(VLOOKUP($N545,$A$2:$H$595,6,0),"")*$J545,"")))</f>
        <v>73.5</v>
      </c>
      <c r="R545" s="260">
        <f>IF($J545="",(IFERROR(VLOOKUP($N545,$A$2:$H$595,7,0),"")),(IFERROR(IFERROR(VLOOKUP($N545,$A$2:$H$595,7,0),"")*$J545,"")))</f>
        <v>0</v>
      </c>
      <c r="S545">
        <f>IFERROR(VLOOKUP($X545,$A$2:$H$595,4,0),"")</f>
        <v>130</v>
      </c>
      <c r="T545" s="80">
        <f t="shared" si="540"/>
        <v>2.4</v>
      </c>
      <c r="U545" s="119">
        <f t="shared" si="543"/>
        <v>240</v>
      </c>
      <c r="V545" s="80" t="s">
        <v>99</v>
      </c>
      <c r="W545" s="81">
        <v>2.4</v>
      </c>
      <c r="X545" s="81" t="s">
        <v>42</v>
      </c>
      <c r="Y545" s="29">
        <f>IF($T545="",(IFERROR(VLOOKUP($X545,$A$2:$H$595,4,0),"")),(IFERROR(IFERROR(VLOOKUP($X545,$A$2:$H$595,4,0),"")*$T545,"")))</f>
        <v>312</v>
      </c>
      <c r="Z545" s="30">
        <f>IF($T545="",(IFERROR(VLOOKUP($X545,$A$2:$H$595,5,0),"")),(IFERROR(IFERROR(VLOOKUP($X545,$A$2:$H$595,5,0),"")*$T545,"")))</f>
        <v>5.76</v>
      </c>
      <c r="AA545" s="152">
        <f>IF($T545="",(IFERROR(VLOOKUP($X545,$A$2:$H$595,6,0),"")),(IFERROR(IFERROR(VLOOKUP($X545,$A$2:$H$595,6,0),"")*$T545,"")))</f>
        <v>68.64</v>
      </c>
      <c r="AB545" s="31">
        <f>IF($T545="",(IFERROR(VLOOKUP($X545,$A$2:$H$595,7,0),"")),(IFERROR(IFERROR(VLOOKUP($X545,$A$2:$H$595,7,0),"")*$T545,"")))</f>
        <v>0.48</v>
      </c>
      <c r="AC545">
        <f>IFERROR(VLOOKUP($AH545,$A$2:$H$595,4,0),"")</f>
        <v>122</v>
      </c>
      <c r="AD545" s="80">
        <f t="shared" si="541"/>
        <v>2.5499999999999998</v>
      </c>
      <c r="AE545" s="119">
        <f t="shared" si="544"/>
        <v>254.99999999999997</v>
      </c>
      <c r="AF545" s="80" t="s">
        <v>99</v>
      </c>
      <c r="AG545" s="81">
        <v>2.5499999999999998</v>
      </c>
      <c r="AH545" s="81" t="s">
        <v>56</v>
      </c>
      <c r="AI545" s="29">
        <f>IF($AD545="",(IFERROR(VLOOKUP($AH545,$A$2:$H$595,4,0),"")),(IFERROR(IFERROR(VLOOKUP($AH545,$A$2:$H$595,4,0),"")*$AD545,"")))</f>
        <v>311.09999999999997</v>
      </c>
      <c r="AJ545" s="30">
        <f>IF($AD545="",(IFERROR(VLOOKUP($AH545,$A$2:$H$595,5,0),"")),(IFERROR(IFERROR(VLOOKUP($AH545,$A$2:$H$595,5,0),"")*$AD545,"")))</f>
        <v>10.199999999999999</v>
      </c>
      <c r="AK545" s="152">
        <f>IF($AD545="",(IFERROR(VLOOKUP($AH545,$A$2:$H$595,6,0),"")),(IFERROR(IFERROR(VLOOKUP($AH545,$A$2:$H$595,6,0),"")*$AD545,"")))</f>
        <v>56.099999999999994</v>
      </c>
      <c r="AL545" s="31">
        <f>IF($AD545="",(IFERROR(VLOOKUP($AH545,$A$2:$H$595,7,0),"")),(IFERROR(IFERROR(VLOOKUP($AH545,$A$2:$H$595,7,0),"")*$AD545,"")))</f>
        <v>2.5499999999999998</v>
      </c>
    </row>
    <row r="546" spans="10:39" x14ac:dyDescent="0.3">
      <c r="J546" s="80">
        <v>0.05</v>
      </c>
      <c r="K546" s="119">
        <f t="shared" si="542"/>
        <v>5</v>
      </c>
      <c r="L546" s="80" t="s">
        <v>99</v>
      </c>
      <c r="M546" s="81"/>
      <c r="N546" s="81" t="s">
        <v>15</v>
      </c>
      <c r="O546" s="245">
        <f>IF($J546="",(IFERROR(VLOOKUP($N546,$A$2:$H$595,4,0),"")),(IFERROR(IFERROR(VLOOKUP($N546,$A$2:$H$595,4,0),"")*$J546,"")))</f>
        <v>35.85</v>
      </c>
      <c r="P546" s="237">
        <f>IF($J546="",(IFERROR(VLOOKUP($N546,$A$2:$H$595,5,0),"")),(IFERROR(IFERROR(VLOOKUP($N546,$A$2:$H$595,5,0),"")*$J546,"")))</f>
        <v>0.05</v>
      </c>
      <c r="Q546" s="252">
        <f>IF($J546="",(IFERROR(VLOOKUP($N546,$A$2:$H$595,6,0),"")),(IFERROR(IFERROR(VLOOKUP($N546,$A$2:$H$595,6,0),"")*$J546,"")))</f>
        <v>0</v>
      </c>
      <c r="R546" s="260">
        <f>IF($J546="",(IFERROR(VLOOKUP($N546,$A$2:$H$595,7,0),"")),(IFERROR(IFERROR(VLOOKUP($N546,$A$2:$H$595,7,0),"")*$J546,"")))</f>
        <v>4.05</v>
      </c>
      <c r="S546">
        <f>IFERROR(VLOOKUP($X546,$A$2:$H$595,4,0),"")</f>
        <v>717</v>
      </c>
      <c r="T546" s="80">
        <f t="shared" si="540"/>
        <v>0.05</v>
      </c>
      <c r="U546" s="119">
        <f t="shared" si="543"/>
        <v>5</v>
      </c>
      <c r="V546" s="80" t="s">
        <v>99</v>
      </c>
      <c r="W546" s="81"/>
      <c r="X546" s="81" t="s">
        <v>15</v>
      </c>
      <c r="Y546" s="29">
        <f>IF($T546="",(IFERROR(VLOOKUP($X546,$A$2:$H$595,4,0),"")),(IFERROR(IFERROR(VLOOKUP($X546,$A$2:$H$595,4,0),"")*$T546,"")))</f>
        <v>35.85</v>
      </c>
      <c r="Z546" s="30">
        <f>IF($T546="",(IFERROR(VLOOKUP($X546,$A$2:$H$595,5,0),"")),(IFERROR(IFERROR(VLOOKUP($X546,$A$2:$H$595,5,0),"")*$T546,"")))</f>
        <v>0.05</v>
      </c>
      <c r="AA546" s="152">
        <f>IF($T546="",(IFERROR(VLOOKUP($X546,$A$2:$H$595,6,0),"")),(IFERROR(IFERROR(VLOOKUP($X546,$A$2:$H$595,6,0),"")*$T546,"")))</f>
        <v>0</v>
      </c>
      <c r="AB546" s="31">
        <f>IF($T546="",(IFERROR(VLOOKUP($X546,$A$2:$H$595,7,0),"")),(IFERROR(IFERROR(VLOOKUP($X546,$A$2:$H$595,7,0),"")*$T546,"")))</f>
        <v>4.05</v>
      </c>
      <c r="AC546">
        <f>IFERROR(VLOOKUP($AH546,$A$2:$H$595,4,0),"")</f>
        <v>900</v>
      </c>
      <c r="AD546" s="80">
        <f t="shared" si="541"/>
        <v>0.05</v>
      </c>
      <c r="AE546" s="119">
        <f t="shared" si="544"/>
        <v>5</v>
      </c>
      <c r="AF546" s="80" t="s">
        <v>99</v>
      </c>
      <c r="AG546" s="81">
        <v>0.05</v>
      </c>
      <c r="AH546" s="81" t="s">
        <v>21</v>
      </c>
      <c r="AI546" s="29">
        <f>IF($AD546="",(IFERROR(VLOOKUP($AH546,$A$2:$H$595,4,0),"")),(IFERROR(IFERROR(VLOOKUP($AH546,$A$2:$H$595,4,0),"")*$AD546,"")))</f>
        <v>45</v>
      </c>
      <c r="AJ546" s="30">
        <f>IF($AD546="",(IFERROR(VLOOKUP($AH546,$A$2:$H$595,5,0),"")),(IFERROR(IFERROR(VLOOKUP($AH546,$A$2:$H$595,5,0),"")*$AD546,"")))</f>
        <v>0</v>
      </c>
      <c r="AK546" s="152">
        <f>IF($AD546="",(IFERROR(VLOOKUP($AH546,$A$2:$H$595,6,0),"")),(IFERROR(IFERROR(VLOOKUP($AH546,$A$2:$H$595,6,0),"")*$AD546,"")))</f>
        <v>0</v>
      </c>
      <c r="AL546" s="31">
        <f>IF($AD546="",(IFERROR(VLOOKUP($AH546,$A$2:$H$595,7,0),"")),(IFERROR(IFERROR(VLOOKUP($AH546,$A$2:$H$595,7,0),"")*$AD546,"")))</f>
        <v>4.95</v>
      </c>
      <c r="AM546" s="3"/>
    </row>
    <row r="547" spans="10:39" x14ac:dyDescent="0.3">
      <c r="J547" s="80">
        <v>2</v>
      </c>
      <c r="K547" s="119">
        <f t="shared" si="542"/>
        <v>200</v>
      </c>
      <c r="L547" s="80" t="s">
        <v>99</v>
      </c>
      <c r="M547" s="81"/>
      <c r="N547" s="81" t="s">
        <v>91</v>
      </c>
      <c r="O547" s="245">
        <f>IF($J547="",(IFERROR(VLOOKUP($N547,$A$2:$H$595,4,0),"")),(IFERROR(IFERROR(VLOOKUP($N547,$A$2:$H$595,4,0),"")*$J547,"")))</f>
        <v>66</v>
      </c>
      <c r="P547" s="237">
        <f>IF($J547="",(IFERROR(VLOOKUP($N547,$A$2:$H$595,5,0),"")),(IFERROR(IFERROR(VLOOKUP($N547,$A$2:$H$595,5,0),"")*$J547,"")))</f>
        <v>0</v>
      </c>
      <c r="Q547" s="252">
        <f>IF($J547="",(IFERROR(VLOOKUP($N547,$A$2:$H$595,6,0),"")),(IFERROR(IFERROR(VLOOKUP($N547,$A$2:$H$595,6,0),"")*$J547,"")))</f>
        <v>16</v>
      </c>
      <c r="R547" s="260">
        <f>IF($J547="",(IFERROR(VLOOKUP($N547,$A$2:$H$595,7,0),"")),(IFERROR(IFERROR(VLOOKUP($N547,$A$2:$H$595,7,0),"")*$J547,"")))</f>
        <v>0</v>
      </c>
      <c r="S547">
        <f>IFERROR(VLOOKUP($X547,$A$2:$H$595,4,0),"")</f>
        <v>35</v>
      </c>
      <c r="T547" s="80">
        <f t="shared" si="540"/>
        <v>2</v>
      </c>
      <c r="U547" s="119">
        <f t="shared" si="543"/>
        <v>200</v>
      </c>
      <c r="V547" s="80" t="s">
        <v>99</v>
      </c>
      <c r="W547" s="81">
        <v>2</v>
      </c>
      <c r="X547" s="81" t="s">
        <v>82</v>
      </c>
      <c r="Y547" s="29">
        <f>IF($T547="",(IFERROR(VLOOKUP($X547,$A$2:$H$595,4,0),"")),(IFERROR(IFERROR(VLOOKUP($X547,$A$2:$H$595,4,0),"")*$T547,"")))</f>
        <v>70</v>
      </c>
      <c r="Z547" s="30">
        <f>IF($T547="",(IFERROR(VLOOKUP($X547,$A$2:$H$595,5,0),"")),(IFERROR(IFERROR(VLOOKUP($X547,$A$2:$H$595,5,0),"")*$T547,"")))</f>
        <v>3.78</v>
      </c>
      <c r="AA547" s="152">
        <f>IF($T547="",(IFERROR(VLOOKUP($X547,$A$2:$H$595,6,0),"")),(IFERROR(IFERROR(VLOOKUP($X547,$A$2:$H$595,6,0),"")*$T547,"")))</f>
        <v>15.76</v>
      </c>
      <c r="AB547" s="31">
        <f>IF($T547="",(IFERROR(VLOOKUP($X547,$A$2:$H$595,7,0),"")),(IFERROR(IFERROR(VLOOKUP($X547,$A$2:$H$595,7,0),"")*$T547,"")))</f>
        <v>1.46</v>
      </c>
      <c r="AC547">
        <f>IFERROR(VLOOKUP($AH547,$A$2:$H$595,4,0),"")</f>
        <v>33</v>
      </c>
      <c r="AD547" s="80">
        <f t="shared" si="541"/>
        <v>2</v>
      </c>
      <c r="AE547" s="119">
        <f t="shared" si="544"/>
        <v>200</v>
      </c>
      <c r="AF547" s="80" t="s">
        <v>99</v>
      </c>
      <c r="AG547" s="81">
        <v>2</v>
      </c>
      <c r="AH547" s="81" t="s">
        <v>91</v>
      </c>
      <c r="AI547" s="29">
        <f>IF($AD547="",(IFERROR(VLOOKUP($AH547,$A$2:$H$595,4,0),"")),(IFERROR(IFERROR(VLOOKUP($AH547,$A$2:$H$595,4,0),"")*$AD547,"")))</f>
        <v>66</v>
      </c>
      <c r="AJ547" s="30">
        <f>IF($AD547="",(IFERROR(VLOOKUP($AH547,$A$2:$H$595,5,0),"")),(IFERROR(IFERROR(VLOOKUP($AH547,$A$2:$H$595,5,0),"")*$AD547,"")))</f>
        <v>0</v>
      </c>
      <c r="AK547" s="152">
        <f>IF($AD547="",(IFERROR(VLOOKUP($AH547,$A$2:$H$595,6,0),"")),(IFERROR(IFERROR(VLOOKUP($AH547,$A$2:$H$595,6,0),"")*$AD547,"")))</f>
        <v>16</v>
      </c>
      <c r="AL547" s="31">
        <f>IF($AD547="",(IFERROR(VLOOKUP($AH547,$A$2:$H$595,7,0),"")),(IFERROR(IFERROR(VLOOKUP($AH547,$A$2:$H$595,7,0),"")*$AD547,"")))</f>
        <v>0</v>
      </c>
    </row>
    <row r="548" spans="10:39" x14ac:dyDescent="0.3">
      <c r="J548" s="80"/>
      <c r="K548" s="119"/>
      <c r="L548" s="80"/>
      <c r="M548" s="81"/>
      <c r="N548" s="81"/>
      <c r="O548" s="245" t="str">
        <f>IF($J548="",(IFERROR(VLOOKUP($N548,$A$2:$H$595,4,0),"")),(IFERROR(IFERROR(VLOOKUP($N548,$A$2:$H$595,4,0),"")*$J548,"")))</f>
        <v/>
      </c>
      <c r="P548" s="237" t="str">
        <f>IF($J548="",(IFERROR(VLOOKUP($N548,$A$2:$H$595,5,0),"")),(IFERROR(IFERROR(VLOOKUP($N548,$A$2:$H$595,5,0),"")*$J548,"")))</f>
        <v/>
      </c>
      <c r="Q548" s="252" t="str">
        <f>IF($J548="",(IFERROR(VLOOKUP($N548,$A$2:$H$595,6,0),"")),(IFERROR(IFERROR(VLOOKUP($N548,$A$2:$H$595,6,0),"")*$J548,"")))</f>
        <v/>
      </c>
      <c r="R548" s="260" t="str">
        <f>IF($J548="",(IFERROR(VLOOKUP($N548,$A$2:$H$595,7,0),"")),(IFERROR(IFERROR(VLOOKUP($N548,$A$2:$H$595,7,0),"")*$J548,"")))</f>
        <v/>
      </c>
      <c r="T548" s="80" t="str">
        <f t="shared" si="540"/>
        <v/>
      </c>
      <c r="U548" s="119"/>
      <c r="V548" s="80"/>
      <c r="W548" s="81"/>
      <c r="X548" s="81"/>
      <c r="Y548" s="29"/>
      <c r="Z548" s="30"/>
      <c r="AA548" s="152"/>
      <c r="AB548" s="31"/>
      <c r="AC548" t="str">
        <f>IFERROR(VLOOKUP($AH548,$A$2:$H$595,4,0),"")</f>
        <v/>
      </c>
      <c r="AD548" s="80" t="str">
        <f t="shared" si="541"/>
        <v/>
      </c>
      <c r="AE548" s="119"/>
      <c r="AF548" s="80"/>
      <c r="AG548" s="81"/>
      <c r="AH548" s="81"/>
      <c r="AI548" s="29"/>
      <c r="AJ548" s="30"/>
      <c r="AK548" s="152"/>
      <c r="AL548" s="31"/>
    </row>
    <row r="549" spans="10:39" x14ac:dyDescent="0.3">
      <c r="J549" s="80"/>
      <c r="K549" s="119"/>
      <c r="L549" s="80"/>
      <c r="M549" s="81" t="s">
        <v>107</v>
      </c>
      <c r="N549" s="81"/>
      <c r="O549" s="206">
        <f>SUM(O544:O548)</f>
        <v>839.85</v>
      </c>
      <c r="P549" s="215">
        <f t="shared" ref="P549" si="545">SUM(P544:P548)</f>
        <v>41.55</v>
      </c>
      <c r="Q549" s="225">
        <f t="shared" ref="Q549" si="546">SUM(Q544:Q548)</f>
        <v>89.5</v>
      </c>
      <c r="R549" s="231">
        <f t="shared" ref="R549" si="547">SUM(R544:R548)</f>
        <v>34.049999999999997</v>
      </c>
      <c r="S549" s="3">
        <v>1099</v>
      </c>
      <c r="T549" s="80"/>
      <c r="U549" s="119"/>
      <c r="V549" s="80"/>
      <c r="W549" s="81" t="s">
        <v>107</v>
      </c>
      <c r="X549" s="81"/>
      <c r="Y549" s="32">
        <f>SUM(Y544:Y548)</f>
        <v>851.85</v>
      </c>
      <c r="Z549" s="45">
        <f t="shared" ref="Z549" si="548">SUM(Z544:Z548)</f>
        <v>49.589999999999996</v>
      </c>
      <c r="AA549" s="148">
        <f t="shared" ref="AA549" si="549">SUM(AA544:AA548)</f>
        <v>84.4</v>
      </c>
      <c r="AB549" s="46">
        <f t="shared" ref="AB549" si="550">SUM(AB544:AB548)</f>
        <v>33.99</v>
      </c>
      <c r="AC549" s="3">
        <v>1225</v>
      </c>
      <c r="AD549" s="80"/>
      <c r="AE549" s="119"/>
      <c r="AF549" s="80"/>
      <c r="AG549" s="81" t="s">
        <v>107</v>
      </c>
      <c r="AH549" s="81"/>
      <c r="AI549" s="32">
        <f>SUM(AI544:AI548)</f>
        <v>856.09999999999991</v>
      </c>
      <c r="AJ549" s="45">
        <f t="shared" ref="AJ549" si="551">SUM(AJ544:AJ548)</f>
        <v>58.705882352941174</v>
      </c>
      <c r="AK549" s="148">
        <f t="shared" ref="AK549" si="552">SUM(AK544:AK548)</f>
        <v>72.099999999999994</v>
      </c>
      <c r="AL549" s="46">
        <f t="shared" ref="AL549" si="553">SUM(AL544:AL548)</f>
        <v>33.029411764705884</v>
      </c>
    </row>
    <row r="550" spans="10:39" ht="15" thickBot="1" x14ac:dyDescent="0.35">
      <c r="J550" s="82"/>
      <c r="K550" s="126"/>
      <c r="L550" s="82"/>
      <c r="M550" s="83"/>
      <c r="N550" s="83"/>
      <c r="O550" s="246"/>
      <c r="P550" s="238"/>
      <c r="Q550" s="253"/>
      <c r="R550" s="261"/>
      <c r="S550" s="3"/>
      <c r="T550" s="82"/>
      <c r="U550" s="126"/>
      <c r="V550" s="82"/>
      <c r="W550" s="83"/>
      <c r="X550" s="83"/>
      <c r="Y550" s="36"/>
      <c r="Z550" s="34"/>
      <c r="AA550" s="149"/>
      <c r="AB550" s="35"/>
      <c r="AC550" s="3"/>
      <c r="AD550" s="82"/>
      <c r="AE550" s="126"/>
      <c r="AF550" s="82"/>
      <c r="AG550" s="83"/>
      <c r="AH550" s="83"/>
      <c r="AI550" s="36"/>
      <c r="AJ550" s="34"/>
      <c r="AK550" s="149"/>
      <c r="AL550" s="35"/>
    </row>
    <row r="551" spans="10:39" ht="15.6" thickTop="1" thickBot="1" x14ac:dyDescent="0.35">
      <c r="J551" s="55"/>
      <c r="K551" s="128"/>
      <c r="L551" s="55"/>
      <c r="M551" s="63" t="s">
        <v>106</v>
      </c>
      <c r="N551" s="63"/>
      <c r="O551" s="212">
        <f>SUM(O513:O517,O521:O525,O527:O533,O535:O540,O543:O548)</f>
        <v>3262.0499999999997</v>
      </c>
      <c r="P551" s="221">
        <f t="shared" ref="P551:R551" si="554">SUM(P513:P517,P521:P525,P527:P533,P535:P540,P543:P548)</f>
        <v>254.85</v>
      </c>
      <c r="Q551" s="223">
        <f t="shared" si="554"/>
        <v>330.29999999999995</v>
      </c>
      <c r="R551" s="158">
        <f t="shared" si="554"/>
        <v>99.649999999999991</v>
      </c>
      <c r="S551" s="18">
        <v>4820.1000000000004</v>
      </c>
      <c r="T551" s="72"/>
      <c r="U551" s="120"/>
      <c r="V551" s="72"/>
      <c r="W551" s="63" t="s">
        <v>106</v>
      </c>
      <c r="X551" s="63"/>
      <c r="Y551" s="20">
        <f>SUM(Y513:Y517,Y521:Y525,Y527:Y533,Y535:Y540,Y543:Y548)</f>
        <v>3269.62</v>
      </c>
      <c r="Z551" s="21">
        <f t="shared" ref="Z551:AB551" si="555">SUM(Z513:Z517,Z521:Z525,Z527:Z533,Z535:Z540,Z543:Z548)</f>
        <v>241.62821782178216</v>
      </c>
      <c r="AA551" s="153">
        <f t="shared" si="555"/>
        <v>315.80465346534658</v>
      </c>
      <c r="AB551" s="22">
        <f t="shared" si="555"/>
        <v>107.59250990099009</v>
      </c>
      <c r="AC551" s="18">
        <v>4248</v>
      </c>
      <c r="AD551" s="72">
        <v>18.488855525059961</v>
      </c>
      <c r="AE551" s="120">
        <f t="shared" si="544"/>
        <v>1848.8855525059962</v>
      </c>
      <c r="AF551" s="72" t="s">
        <v>99</v>
      </c>
      <c r="AG551" s="63" t="s">
        <v>106</v>
      </c>
      <c r="AH551" s="63"/>
      <c r="AI551" s="20">
        <f>SUM(AI513:AI517,AI521:AI525,AI527:AI533,AI535:AI540,AI543:AI548)</f>
        <v>3261.3499999999995</v>
      </c>
      <c r="AJ551" s="21">
        <f t="shared" ref="AJ551:AL551" si="556">SUM(AJ513:AJ517,AJ521:AJ525,AJ527:AJ533,AJ535:AJ540,AJ543:AJ548)</f>
        <v>258.77435692921239</v>
      </c>
      <c r="AK551" s="153">
        <f t="shared" si="556"/>
        <v>271.47338983050849</v>
      </c>
      <c r="AL551" s="22">
        <f t="shared" si="556"/>
        <v>113.54364905284147</v>
      </c>
    </row>
    <row r="552" spans="10:39" x14ac:dyDescent="0.3">
      <c r="J552" s="56"/>
      <c r="K552" s="121"/>
      <c r="L552" s="56"/>
      <c r="M552" s="7"/>
      <c r="N552" s="7"/>
      <c r="O552" s="37"/>
      <c r="P552" s="37"/>
      <c r="Q552" s="37"/>
      <c r="R552" s="37"/>
      <c r="T552" s="56"/>
      <c r="U552" s="121"/>
      <c r="V552" s="56"/>
      <c r="W552" s="7"/>
      <c r="X552" s="7"/>
      <c r="Y552" s="37"/>
      <c r="Z552" s="37"/>
      <c r="AA552" s="37"/>
      <c r="AB552" s="37"/>
      <c r="AD552" s="56"/>
      <c r="AE552" s="121"/>
      <c r="AF552" s="56"/>
      <c r="AG552" s="7"/>
      <c r="AH552" s="7"/>
      <c r="AI552" s="37"/>
      <c r="AJ552" s="37"/>
      <c r="AK552" s="37"/>
      <c r="AL552" s="37"/>
    </row>
    <row r="553" spans="10:39" x14ac:dyDescent="0.3">
      <c r="J553" s="56"/>
      <c r="K553" s="121"/>
      <c r="L553" s="56"/>
      <c r="M553" s="7"/>
      <c r="N553" s="7"/>
      <c r="O553" s="37"/>
      <c r="P553" s="37"/>
      <c r="Q553" s="37"/>
      <c r="R553" s="37"/>
      <c r="T553" s="56"/>
      <c r="U553" s="121"/>
      <c r="V553" s="56"/>
      <c r="W553" s="7"/>
      <c r="X553" s="7"/>
      <c r="Y553" s="37"/>
      <c r="Z553" s="37"/>
      <c r="AA553" s="37"/>
      <c r="AB553" s="37"/>
      <c r="AD553" s="56"/>
      <c r="AE553" s="121"/>
      <c r="AF553" s="56"/>
      <c r="AG553" s="7"/>
      <c r="AH553" s="7"/>
      <c r="AI553" s="37"/>
      <c r="AJ553" s="37"/>
      <c r="AK553" s="37"/>
      <c r="AL553" s="37"/>
    </row>
    <row r="554" spans="10:39" x14ac:dyDescent="0.3">
      <c r="J554" s="56"/>
      <c r="K554" s="121"/>
      <c r="L554" s="56"/>
      <c r="M554" s="7"/>
      <c r="N554" s="7"/>
      <c r="O554" s="37"/>
      <c r="P554" s="37"/>
      <c r="Q554" s="37"/>
      <c r="R554" s="37"/>
      <c r="T554" s="56"/>
      <c r="U554" s="121"/>
      <c r="V554" s="56"/>
      <c r="W554" s="7"/>
      <c r="X554" s="7"/>
      <c r="Y554" s="37"/>
      <c r="Z554" s="37"/>
      <c r="AA554" s="37"/>
      <c r="AB554" s="37"/>
      <c r="AD554" s="56"/>
      <c r="AE554" s="121"/>
      <c r="AF554" s="56"/>
      <c r="AG554" s="7"/>
      <c r="AH554" s="7"/>
      <c r="AI554" s="37"/>
      <c r="AJ554" s="37"/>
      <c r="AK554" s="37"/>
      <c r="AL554" s="37"/>
      <c r="AM554" s="3"/>
    </row>
    <row r="555" spans="10:39" x14ac:dyDescent="0.3">
      <c r="J555" s="56"/>
      <c r="K555" s="121"/>
      <c r="L555" s="56"/>
      <c r="M555" s="7"/>
      <c r="N555" s="7"/>
      <c r="O555" s="37"/>
      <c r="P555" s="37"/>
      <c r="Q555" s="37"/>
      <c r="R555" s="37"/>
      <c r="T555" s="56"/>
      <c r="U555" s="121"/>
      <c r="V555" s="56"/>
      <c r="W555" s="7"/>
      <c r="X555" s="7"/>
      <c r="Y555" s="37"/>
      <c r="Z555" s="37"/>
      <c r="AA555" s="37"/>
      <c r="AB555" s="37"/>
      <c r="AD555" s="56"/>
      <c r="AE555" s="121"/>
      <c r="AF555" s="56"/>
      <c r="AG555" s="7"/>
      <c r="AH555" s="7"/>
      <c r="AI555" s="37"/>
      <c r="AJ555" s="37"/>
      <c r="AK555" s="37"/>
      <c r="AL555" s="37"/>
    </row>
    <row r="556" spans="10:39" ht="15" thickBot="1" x14ac:dyDescent="0.35">
      <c r="J556" s="56" t="s">
        <v>69</v>
      </c>
      <c r="K556" s="121"/>
      <c r="L556" s="56"/>
      <c r="M556" s="7" t="str">
        <f>IFERROR(VLOOKUP(#REF!,$A$2:$H$12,6,0),"")</f>
        <v/>
      </c>
      <c r="N556" s="7" t="s">
        <v>70</v>
      </c>
      <c r="O556" s="38" t="s">
        <v>0</v>
      </c>
      <c r="P556" s="38" t="s">
        <v>1</v>
      </c>
      <c r="Q556" s="38" t="s">
        <v>2</v>
      </c>
      <c r="R556" s="38" t="s">
        <v>3</v>
      </c>
      <c r="S556" s="7" t="s">
        <v>71</v>
      </c>
      <c r="T556" s="56" t="s">
        <v>69</v>
      </c>
      <c r="U556" s="121"/>
      <c r="V556" s="56"/>
      <c r="W556" s="7" t="str">
        <f>IFERROR(VLOOKUP(#REF!,$A$2:$H$12,6,0),"")</f>
        <v/>
      </c>
      <c r="X556" s="7" t="s">
        <v>70</v>
      </c>
      <c r="Y556" s="38" t="s">
        <v>0</v>
      </c>
      <c r="Z556" s="38" t="s">
        <v>1</v>
      </c>
      <c r="AA556" s="38" t="s">
        <v>2</v>
      </c>
      <c r="AB556" s="38" t="s">
        <v>3</v>
      </c>
      <c r="AC556" s="7" t="s">
        <v>72</v>
      </c>
      <c r="AD556" s="56" t="s">
        <v>69</v>
      </c>
      <c r="AE556" s="121"/>
      <c r="AF556" s="56"/>
      <c r="AG556" s="7" t="str">
        <f>IFERROR(VLOOKUP(#REF!,$A$2:$H$12,6,0),"")</f>
        <v/>
      </c>
      <c r="AH556" s="7" t="s">
        <v>70</v>
      </c>
      <c r="AI556" s="38" t="s">
        <v>0</v>
      </c>
      <c r="AJ556" s="38" t="s">
        <v>1</v>
      </c>
      <c r="AK556" s="38" t="s">
        <v>2</v>
      </c>
      <c r="AL556" s="38" t="s">
        <v>3</v>
      </c>
    </row>
    <row r="557" spans="10:39" ht="15" thickTop="1" x14ac:dyDescent="0.3">
      <c r="J557" s="48">
        <v>5</v>
      </c>
      <c r="K557" s="108">
        <v>5</v>
      </c>
      <c r="L557" s="48" t="s">
        <v>102</v>
      </c>
      <c r="M557" s="66"/>
      <c r="N557" s="66" t="s">
        <v>5</v>
      </c>
      <c r="O557" s="244">
        <f>IF($J557="",(IFERROR(VLOOKUP($N557,$A$2:$H$595,4,0),"")),(IFERROR(IFERROR(VLOOKUP($N557,$A$2:$H$595,4,0),"")*$J557,"")))</f>
        <v>400</v>
      </c>
      <c r="P557" s="236">
        <f>IF($J557="",(IFERROR(VLOOKUP($N557,$A$2:$H$595,5,0),"")),(IFERROR(IFERROR(VLOOKUP($N557,$A$2:$H$595,5,0),"")*$J557,"")))</f>
        <v>30</v>
      </c>
      <c r="Q557" s="251">
        <f>IF($J557="",(IFERROR(VLOOKUP($N557,$A$2:$H$595,6,0),"")),(IFERROR(IFERROR(VLOOKUP($N557,$A$2:$H$595,6,0),"")*$J557,"")))</f>
        <v>0</v>
      </c>
      <c r="R557" s="259">
        <f>IF($J557="",(IFERROR(VLOOKUP($N557,$A$2:$H$595,7,0),"")),(IFERROR(IFERROR(VLOOKUP($N557,$A$2:$H$595,7,0),"")*$J557,"")))</f>
        <v>25</v>
      </c>
      <c r="S557">
        <f>IFERROR(VLOOKUP($X557,$A$2:$H$595,4,0),"")</f>
        <v>237.10000000000002</v>
      </c>
      <c r="T557" s="48">
        <f t="shared" ref="T557:T561" si="557">IFERROR(IF(W557="",O557/S557,W557),"")</f>
        <v>1.2</v>
      </c>
      <c r="U557" s="108">
        <f t="shared" si="543"/>
        <v>120</v>
      </c>
      <c r="V557" s="48" t="s">
        <v>99</v>
      </c>
      <c r="W557" s="66">
        <v>1.2</v>
      </c>
      <c r="X557" s="66" t="s">
        <v>6</v>
      </c>
      <c r="Y557" s="26">
        <f>IF($T557="",(IFERROR(VLOOKUP($X557,$A$2:$H$595,4,0),"")),(IFERROR(IFERROR(VLOOKUP($X557,$A$2:$H$595,4,0),"")*$T557,"")))</f>
        <v>284.52000000000004</v>
      </c>
      <c r="Z557" s="27">
        <f>IF($T557="",(IFERROR(VLOOKUP($X557,$A$2:$H$595,5,0),"")),(IFERROR(IFERROR(VLOOKUP($X557,$A$2:$H$595,5,0),"")*$T557,"")))</f>
        <v>23.16</v>
      </c>
      <c r="AA557" s="151">
        <f>IF($T557="",(IFERROR(VLOOKUP($X557,$A$2:$H$595,6,0),"")),(IFERROR(IFERROR(VLOOKUP($X557,$A$2:$H$595,6,0),"")*$T557,"")))</f>
        <v>0.72</v>
      </c>
      <c r="AB557" s="28">
        <f>IF($T557="",(IFERROR(VLOOKUP($X557,$A$2:$H$595,7,0),"")),(IFERROR(IFERROR(VLOOKUP($X557,$A$2:$H$595,7,0),"")*$T557,"")))</f>
        <v>21</v>
      </c>
      <c r="AC557">
        <f>IFERROR(VLOOKUP($AH557,$A$2:$H$595,4,0),"")</f>
        <v>80</v>
      </c>
      <c r="AD557" s="48">
        <f t="shared" ref="AD557:AD561" si="558">IFERROR(IF(AG557="",Y557/AC557,AG557),"")</f>
        <v>3</v>
      </c>
      <c r="AE557" s="108">
        <f t="shared" si="544"/>
        <v>300</v>
      </c>
      <c r="AF557" s="48" t="s">
        <v>99</v>
      </c>
      <c r="AG557" s="66">
        <v>3</v>
      </c>
      <c r="AH557" s="66" t="s">
        <v>73</v>
      </c>
      <c r="AI557" s="26">
        <f>IF($AD557="",(IFERROR(VLOOKUP($AH557,$A$2:$H$595,4,0),"")),(IFERROR(IFERROR(VLOOKUP($AH557,$A$2:$H$595,4,0),"")*$AD557,"")))</f>
        <v>240</v>
      </c>
      <c r="AJ557" s="27">
        <f>IF($AD557="",(IFERROR(VLOOKUP($AH557,$A$2:$H$595,5,0),"")),(IFERROR(IFERROR(VLOOKUP($AH557,$A$2:$H$595,5,0),"")*$AD557,"")))</f>
        <v>33</v>
      </c>
      <c r="AK557" s="151">
        <f>IF($AD557="",(IFERROR(VLOOKUP($AH557,$A$2:$H$595,6,0),"")),(IFERROR(IFERROR(VLOOKUP($AH557,$A$2:$H$595,6,0),"")*$AD557,"")))</f>
        <v>9</v>
      </c>
      <c r="AL557" s="28">
        <f>IF($AD557="",(IFERROR(VLOOKUP($AH557,$A$2:$H$595,7,0),"")),(IFERROR(IFERROR(VLOOKUP($AH557,$A$2:$H$595,7,0),"")*$AD557,"")))</f>
        <v>6.8999999999999995</v>
      </c>
    </row>
    <row r="558" spans="10:39" x14ac:dyDescent="0.3">
      <c r="J558" s="49">
        <v>1</v>
      </c>
      <c r="K558" s="109">
        <v>1</v>
      </c>
      <c r="L558" s="49" t="s">
        <v>101</v>
      </c>
      <c r="M558" s="60"/>
      <c r="N558" s="60" t="s">
        <v>7</v>
      </c>
      <c r="O558" s="245">
        <f>IF($J558="",(IFERROR(VLOOKUP($N558,$A$2:$H$595,4,0),"")),(IFERROR(IFERROR(VLOOKUP($N558,$A$2:$H$595,4,0),"")*$J558,"")))</f>
        <v>141</v>
      </c>
      <c r="P558" s="237">
        <f>IF($J558="",(IFERROR(VLOOKUP($N558,$A$2:$H$595,5,0),"")),(IFERROR(IFERROR(VLOOKUP($N558,$A$2:$H$595,5,0),"")*$J558,"")))</f>
        <v>5.4</v>
      </c>
      <c r="Q558" s="252">
        <f>IF($J558="",(IFERROR(VLOOKUP($N558,$A$2:$H$595,6,0),"")),(IFERROR(IFERROR(VLOOKUP($N558,$A$2:$H$595,6,0),"")*$J558,"")))</f>
        <v>27.2</v>
      </c>
      <c r="R558" s="260">
        <f>IF($J558="",(IFERROR(VLOOKUP($N558,$A$2:$H$595,7,0),"")),(IFERROR(IFERROR(VLOOKUP($N558,$A$2:$H$595,7,0),"")*$J558,"")))</f>
        <v>1.7</v>
      </c>
      <c r="S558">
        <f>IFERROR(VLOOKUP($X558,$A$2:$H$595,4,0),"")</f>
        <v>202</v>
      </c>
      <c r="T558" s="49">
        <f t="shared" si="557"/>
        <v>0.69801980198019797</v>
      </c>
      <c r="U558" s="109">
        <f t="shared" si="543"/>
        <v>69.801980198019791</v>
      </c>
      <c r="V558" s="49" t="s">
        <v>99</v>
      </c>
      <c r="W558" s="60"/>
      <c r="X558" s="60" t="s">
        <v>145</v>
      </c>
      <c r="Y558" s="29">
        <f>IF($T558="",(IFERROR(VLOOKUP($X558,$A$2:$H$595,4,0),"")),(IFERROR(IFERROR(VLOOKUP($X558,$A$2:$H$595,4,0),"")*$T558,"")))</f>
        <v>141</v>
      </c>
      <c r="Z558" s="30">
        <f>IF($T558="",(IFERROR(VLOOKUP($X558,$A$2:$H$595,5,0),"")),(IFERROR(IFERROR(VLOOKUP($X558,$A$2:$H$595,5,0),"")*$T558,"")))</f>
        <v>7.6782178217821775</v>
      </c>
      <c r="AA558" s="152">
        <f>IF($T558="",(IFERROR(VLOOKUP($X558,$A$2:$H$595,6,0),"")),(IFERROR(IFERROR(VLOOKUP($X558,$A$2:$H$595,6,0),"")*$T558,"")))</f>
        <v>23.034653465346533</v>
      </c>
      <c r="AB558" s="31">
        <f>IF($T558="",(IFERROR(VLOOKUP($X558,$A$2:$H$595,7,0),"")),(IFERROR(IFERROR(VLOOKUP($X558,$A$2:$H$595,7,0),"")*$T558,"")))</f>
        <v>0.34900990099009899</v>
      </c>
      <c r="AC558">
        <f>IFERROR(VLOOKUP($AH558,$A$2:$H$595,4,0),"")</f>
        <v>100</v>
      </c>
      <c r="AD558" s="49">
        <f t="shared" si="558"/>
        <v>1.6</v>
      </c>
      <c r="AE558" s="109">
        <f t="shared" si="544"/>
        <v>160</v>
      </c>
      <c r="AF558" s="49" t="s">
        <v>99</v>
      </c>
      <c r="AG558" s="60">
        <v>1.6</v>
      </c>
      <c r="AH558" s="60" t="s">
        <v>29</v>
      </c>
      <c r="AI558" s="29">
        <f>IF($AD558="",(IFERROR(VLOOKUP($AH558,$A$2:$H$595,4,0),"")),(IFERROR(IFERROR(VLOOKUP($AH558,$A$2:$H$595,4,0),"")*$AD558,"")))</f>
        <v>160</v>
      </c>
      <c r="AJ558" s="30">
        <f>IF($AD558="",(IFERROR(VLOOKUP($AH558,$A$2:$H$595,5,0),"")),(IFERROR(IFERROR(VLOOKUP($AH558,$A$2:$H$595,5,0),"")*$AD558,"")))</f>
        <v>0</v>
      </c>
      <c r="AK558" s="152">
        <f>IF($AD558="",(IFERROR(VLOOKUP($AH558,$A$2:$H$595,6,0),"")),(IFERROR(IFERROR(VLOOKUP($AH558,$A$2:$H$595,6,0),"")*$AD558,"")))</f>
        <v>36.800000000000004</v>
      </c>
      <c r="AL558" s="31">
        <f>IF($AD558="",(IFERROR(VLOOKUP($AH558,$A$2:$H$595,7,0),"")),(IFERROR(IFERROR(VLOOKUP($AH558,$A$2:$H$595,7,0),"")*$AD558,"")))</f>
        <v>1.6</v>
      </c>
    </row>
    <row r="559" spans="10:39" s="3" customFormat="1" x14ac:dyDescent="0.3">
      <c r="J559" s="49">
        <v>1.5</v>
      </c>
      <c r="K559" s="109">
        <f t="shared" si="542"/>
        <v>150</v>
      </c>
      <c r="L559" s="49" t="s">
        <v>99</v>
      </c>
      <c r="M559" s="60"/>
      <c r="N559" s="60" t="s">
        <v>43</v>
      </c>
      <c r="O559" s="245">
        <f>IF($J559="",(IFERROR(VLOOKUP($N559,$A$2:$H$595,4,0),"")),(IFERROR(IFERROR(VLOOKUP($N559,$A$2:$H$595,4,0),"")*$J559,"")))</f>
        <v>150</v>
      </c>
      <c r="P559" s="237">
        <f>IF($J559="",(IFERROR(VLOOKUP($N559,$A$2:$H$595,5,0),"")),(IFERROR(IFERROR(VLOOKUP($N559,$A$2:$H$595,5,0),"")*$J559,"")))</f>
        <v>28.5</v>
      </c>
      <c r="Q559" s="252">
        <f>IF($J559="",(IFERROR(VLOOKUP($N559,$A$2:$H$595,6,0),"")),(IFERROR(IFERROR(VLOOKUP($N559,$A$2:$H$595,6,0),"")*$J559,"")))</f>
        <v>1.5</v>
      </c>
      <c r="R559" s="260">
        <f>IF($J559="",(IFERROR(VLOOKUP($N559,$A$2:$H$595,7,0),"")),(IFERROR(IFERROR(VLOOKUP($N559,$A$2:$H$595,7,0),"")*$J559,"")))</f>
        <v>3</v>
      </c>
      <c r="S559">
        <f>IFERROR(VLOOKUP($X559,$A$2:$H$595,4,0),"")</f>
        <v>278</v>
      </c>
      <c r="T559" s="49">
        <f t="shared" si="557"/>
        <v>0.95</v>
      </c>
      <c r="U559" s="109">
        <f t="shared" si="543"/>
        <v>95</v>
      </c>
      <c r="V559" s="49" t="s">
        <v>99</v>
      </c>
      <c r="W559" s="60">
        <v>0.95</v>
      </c>
      <c r="X559" s="60" t="s">
        <v>41</v>
      </c>
      <c r="Y559" s="29">
        <f>IF($T559="",(IFERROR(VLOOKUP($X559,$A$2:$H$595,4,0),"")),(IFERROR(IFERROR(VLOOKUP($X559,$A$2:$H$595,4,0),"")*$T559,"")))</f>
        <v>264.09999999999997</v>
      </c>
      <c r="Z559" s="30">
        <f>IF($T559="",(IFERROR(VLOOKUP($X559,$A$2:$H$595,5,0),"")),(IFERROR(IFERROR(VLOOKUP($X559,$A$2:$H$595,5,0),"")*$T559,"")))</f>
        <v>25.65</v>
      </c>
      <c r="AA559" s="152">
        <f>IF($T559="",(IFERROR(VLOOKUP($X559,$A$2:$H$595,6,0),"")),(IFERROR(IFERROR(VLOOKUP($X559,$A$2:$H$595,6,0),"")*$T559,"")))</f>
        <v>1.9</v>
      </c>
      <c r="AB559" s="31">
        <f>IF($T559="",(IFERROR(VLOOKUP($X559,$A$2:$H$595,7,0),"")),(IFERROR(IFERROR(VLOOKUP($X559,$A$2:$H$595,7,0),"")*$T559,"")))</f>
        <v>15.2</v>
      </c>
      <c r="AC559">
        <f>IFERROR(VLOOKUP($AH559,$A$2:$H$595,4,0),"")</f>
        <v>600</v>
      </c>
      <c r="AD559" s="49">
        <f t="shared" si="558"/>
        <v>0.35</v>
      </c>
      <c r="AE559" s="109">
        <f t="shared" si="544"/>
        <v>35</v>
      </c>
      <c r="AF559" s="49" t="s">
        <v>99</v>
      </c>
      <c r="AG559" s="60">
        <v>0.35</v>
      </c>
      <c r="AH559" s="60" t="s">
        <v>14</v>
      </c>
      <c r="AI559" s="29">
        <f>IF($AD559="",(IFERROR(VLOOKUP($AH559,$A$2:$H$595,4,0),"")),(IFERROR(IFERROR(VLOOKUP($AH559,$A$2:$H$595,4,0),"")*$AD559,"")))</f>
        <v>210</v>
      </c>
      <c r="AJ559" s="30">
        <f>IF($AD559="",(IFERROR(VLOOKUP($AH559,$A$2:$H$595,5,0),"")),(IFERROR(IFERROR(VLOOKUP($AH559,$A$2:$H$595,5,0),"")*$AD559,"")))</f>
        <v>8.3999999999999986</v>
      </c>
      <c r="AK559" s="152">
        <f>IF($AD559="",(IFERROR(VLOOKUP($AH559,$A$2:$H$595,6,0),"")),(IFERROR(IFERROR(VLOOKUP($AH559,$A$2:$H$595,6,0),"")*$AD559,"")))</f>
        <v>4.1999999999999993</v>
      </c>
      <c r="AL559" s="31">
        <f>IF($AD559="",(IFERROR(VLOOKUP($AH559,$A$2:$H$595,7,0),"")),(IFERROR(IFERROR(VLOOKUP($AH559,$A$2:$H$595,7,0),"")*$AD559,"")))</f>
        <v>16.799999999999997</v>
      </c>
      <c r="AM559"/>
    </row>
    <row r="560" spans="10:39" x14ac:dyDescent="0.3">
      <c r="J560" s="49">
        <v>0.05</v>
      </c>
      <c r="K560" s="109">
        <f t="shared" si="542"/>
        <v>5</v>
      </c>
      <c r="L560" s="49" t="s">
        <v>99</v>
      </c>
      <c r="M560" s="60"/>
      <c r="N560" s="60" t="s">
        <v>15</v>
      </c>
      <c r="O560" s="245">
        <f>IF($J560="",(IFERROR(VLOOKUP($N560,$A$2:$H$595,4,0),"")),(IFERROR(IFERROR(VLOOKUP($N560,$A$2:$H$595,4,0),"")*$J560,"")))</f>
        <v>35.85</v>
      </c>
      <c r="P560" s="237">
        <f>IF($J560="",(IFERROR(VLOOKUP($N560,$A$2:$H$595,5,0),"")),(IFERROR(IFERROR(VLOOKUP($N560,$A$2:$H$595,5,0),"")*$J560,"")))</f>
        <v>0.05</v>
      </c>
      <c r="Q560" s="252">
        <f>IF($J560="",(IFERROR(VLOOKUP($N560,$A$2:$H$595,6,0),"")),(IFERROR(IFERROR(VLOOKUP($N560,$A$2:$H$595,6,0),"")*$J560,"")))</f>
        <v>0</v>
      </c>
      <c r="R560" s="260">
        <f>IF($J560="",(IFERROR(VLOOKUP($N560,$A$2:$H$595,7,0),"")),(IFERROR(IFERROR(VLOOKUP($N560,$A$2:$H$595,7,0),"")*$J560,"")))</f>
        <v>4.05</v>
      </c>
      <c r="S560">
        <f>IFERROR(VLOOKUP($X560,$A$2:$H$595,4,0),"")</f>
        <v>156</v>
      </c>
      <c r="T560" s="49">
        <f t="shared" si="557"/>
        <v>0.25</v>
      </c>
      <c r="U560" s="109">
        <f t="shared" si="543"/>
        <v>25</v>
      </c>
      <c r="V560" s="49" t="s">
        <v>99</v>
      </c>
      <c r="W560" s="60">
        <v>0.25</v>
      </c>
      <c r="X560" s="60" t="s">
        <v>16</v>
      </c>
      <c r="Y560" s="29">
        <f>IF($T560="",(IFERROR(VLOOKUP($X560,$A$2:$H$595,4,0),"")),(IFERROR(IFERROR(VLOOKUP($X560,$A$2:$H$595,4,0),"")*$T560,"")))</f>
        <v>39</v>
      </c>
      <c r="Z560" s="30">
        <f>IF($T560="",(IFERROR(VLOOKUP($X560,$A$2:$H$595,5,0),"")),(IFERROR(IFERROR(VLOOKUP($X560,$A$2:$H$595,5,0),"")*$T560,"")))</f>
        <v>2.1</v>
      </c>
      <c r="AA560" s="152">
        <f>IF($T560="",(IFERROR(VLOOKUP($X560,$A$2:$H$595,6,0),"")),(IFERROR(IFERROR(VLOOKUP($X560,$A$2:$H$595,6,0),"")*$T560,"")))</f>
        <v>1.7</v>
      </c>
      <c r="AB560" s="31">
        <f>IF($T560="",(IFERROR(VLOOKUP($X560,$A$2:$H$595,7,0),"")),(IFERROR(IFERROR(VLOOKUP($X560,$A$2:$H$595,7,0),"")*$T560,"")))</f>
        <v>2.65</v>
      </c>
      <c r="AC560">
        <f>IFERROR(VLOOKUP($AH560,$A$2:$H$595,4,0),"")</f>
        <v>120</v>
      </c>
      <c r="AD560" s="49">
        <f t="shared" si="558"/>
        <v>1</v>
      </c>
      <c r="AE560" s="109">
        <v>1</v>
      </c>
      <c r="AF560" s="49" t="s">
        <v>105</v>
      </c>
      <c r="AG560" s="60">
        <v>1</v>
      </c>
      <c r="AH560" s="60" t="s">
        <v>134</v>
      </c>
      <c r="AI560" s="29">
        <f>IF($AD560="",(IFERROR(VLOOKUP($AH560,$A$2:$H$595,4,0),"")),(IFERROR(IFERROR(VLOOKUP($AH560,$A$2:$H$595,4,0),"")*$AD560,"")))</f>
        <v>120</v>
      </c>
      <c r="AJ560" s="30">
        <f>IF($AD560="",(IFERROR(VLOOKUP($AH560,$A$2:$H$595,5,0),"")),(IFERROR(IFERROR(VLOOKUP($AH560,$A$2:$H$595,5,0),"")*$AD560,"")))</f>
        <v>24</v>
      </c>
      <c r="AK560" s="152">
        <f>IF($AD560="",(IFERROR(VLOOKUP($AH560,$A$2:$H$595,6,0),"")),(IFERROR(IFERROR(VLOOKUP($AH560,$A$2:$H$595,6,0),"")*$AD560,"")))</f>
        <v>3</v>
      </c>
      <c r="AL560" s="31">
        <f>IF($AD560="",(IFERROR(VLOOKUP($AH560,$A$2:$H$595,7,0),"")),(IFERROR(IFERROR(VLOOKUP($AH560,$A$2:$H$595,7,0),"")*$AD560,"")))</f>
        <v>1</v>
      </c>
    </row>
    <row r="561" spans="10:39" x14ac:dyDescent="0.3">
      <c r="J561" s="49"/>
      <c r="K561" s="109"/>
      <c r="L561" s="49"/>
      <c r="M561" s="60"/>
      <c r="N561" s="60"/>
      <c r="O561" s="245" t="str">
        <f>IF($J561="",(IFERROR(VLOOKUP($N561,$A$2:$H$595,4,0),"")),(IFERROR(IFERROR(VLOOKUP($N561,$A$2:$H$595,4,0),"")*$J561,"")))</f>
        <v/>
      </c>
      <c r="P561" s="237" t="str">
        <f>IF($J561="",(IFERROR(VLOOKUP($N561,$A$2:$H$595,5,0),"")),(IFERROR(IFERROR(VLOOKUP($N561,$A$2:$H$595,5,0),"")*$J561,"")))</f>
        <v/>
      </c>
      <c r="Q561" s="252" t="str">
        <f>IF($J561="",(IFERROR(VLOOKUP($N561,$A$2:$H$595,6,0),"")),(IFERROR(IFERROR(VLOOKUP($N561,$A$2:$H$595,6,0),"")*$J561,"")))</f>
        <v/>
      </c>
      <c r="R561" s="260" t="str">
        <f>IF($J561="",(IFERROR(VLOOKUP($N561,$A$2:$H$595,7,0),"")),(IFERROR(IFERROR(VLOOKUP($N561,$A$2:$H$595,7,0),"")*$J561,"")))</f>
        <v/>
      </c>
      <c r="T561" s="49" t="str">
        <f t="shared" si="557"/>
        <v/>
      </c>
      <c r="U561" s="109"/>
      <c r="V561" s="49"/>
      <c r="W561" s="60"/>
      <c r="X561" s="60"/>
      <c r="Y561" s="29"/>
      <c r="Z561" s="30"/>
      <c r="AA561" s="152"/>
      <c r="AB561" s="31"/>
      <c r="AD561" s="49" t="str">
        <f t="shared" si="558"/>
        <v/>
      </c>
      <c r="AE561" s="109"/>
      <c r="AF561" s="49"/>
      <c r="AG561" s="60"/>
      <c r="AH561" s="60"/>
      <c r="AI561" s="29"/>
      <c r="AJ561" s="30"/>
      <c r="AK561" s="152"/>
      <c r="AL561" s="31"/>
    </row>
    <row r="562" spans="10:39" x14ac:dyDescent="0.3">
      <c r="J562" s="49"/>
      <c r="K562" s="109"/>
      <c r="L562" s="49"/>
      <c r="M562" s="60" t="s">
        <v>107</v>
      </c>
      <c r="N562" s="60"/>
      <c r="O562" s="206">
        <f>SUM(O557:O561)</f>
        <v>726.85</v>
      </c>
      <c r="P562" s="215">
        <f t="shared" ref="P562" si="559">SUM(P557:P561)</f>
        <v>63.949999999999996</v>
      </c>
      <c r="Q562" s="225">
        <f t="shared" ref="Q562" si="560">SUM(Q557:Q561)</f>
        <v>28.7</v>
      </c>
      <c r="R562" s="231">
        <f t="shared" ref="R562" si="561">SUM(R557:R561)</f>
        <v>33.75</v>
      </c>
      <c r="S562" s="3">
        <v>858.1</v>
      </c>
      <c r="T562" s="49"/>
      <c r="U562" s="109"/>
      <c r="V562" s="49"/>
      <c r="W562" s="60" t="s">
        <v>107</v>
      </c>
      <c r="X562" s="60"/>
      <c r="Y562" s="32">
        <f>SUM(Y557:Y561)</f>
        <v>728.62</v>
      </c>
      <c r="Z562" s="45">
        <f t="shared" ref="Z562" si="562">SUM(Z557:Z561)</f>
        <v>58.588217821782173</v>
      </c>
      <c r="AA562" s="148">
        <f t="shared" ref="AA562" si="563">SUM(AA557:AA561)</f>
        <v>27.35465346534653</v>
      </c>
      <c r="AB562" s="46">
        <f t="shared" ref="AB562" si="564">SUM(AB557:AB561)</f>
        <v>39.199009900990099</v>
      </c>
      <c r="AC562" s="3">
        <v>119</v>
      </c>
      <c r="AD562" s="49"/>
      <c r="AE562" s="109"/>
      <c r="AF562" s="49"/>
      <c r="AG562" s="60" t="s">
        <v>107</v>
      </c>
      <c r="AH562" s="60"/>
      <c r="AI562" s="32">
        <f>SUM(AI557:AI561)</f>
        <v>730</v>
      </c>
      <c r="AJ562" s="45">
        <f t="shared" ref="AJ562" si="565">SUM(AJ557:AJ561)</f>
        <v>65.400000000000006</v>
      </c>
      <c r="AK562" s="148">
        <f t="shared" ref="AK562" si="566">SUM(AK557:AK561)</f>
        <v>53</v>
      </c>
      <c r="AL562" s="46">
        <f t="shared" ref="AL562" si="567">SUM(AL557:AL561)</f>
        <v>26.299999999999997</v>
      </c>
      <c r="AM562" s="3"/>
    </row>
    <row r="563" spans="10:39" ht="15" thickBot="1" x14ac:dyDescent="0.35">
      <c r="J563" s="50"/>
      <c r="K563" s="110"/>
      <c r="L563" s="50"/>
      <c r="M563" s="61"/>
      <c r="N563" s="61"/>
      <c r="O563" s="266" t="str">
        <f>IF($J563="",(IFERROR(VLOOKUP($N563,$A$2:$H$595,4,0),"")),(IFERROR(IFERROR(VLOOKUP($N563,$A$2:$H$595,4,0),"")*$J563,"")))</f>
        <v/>
      </c>
      <c r="P563" s="238" t="str">
        <f>IF($J563="",(IFERROR(VLOOKUP($N563,$A$2:$H$595,5,0),"")),(IFERROR(IFERROR(VLOOKUP($N563,$A$2:$H$595,5,0),"")*$J563,"")))</f>
        <v/>
      </c>
      <c r="Q563" s="253" t="str">
        <f>IF($J563="",(IFERROR(VLOOKUP($N563,$A$2:$H$595,6,0),"")),(IFERROR(IFERROR(VLOOKUP($N563,$A$2:$H$595,6,0),"")*$J563,"")))</f>
        <v/>
      </c>
      <c r="R563" s="261" t="str">
        <f>IF($J563="",(IFERROR(VLOOKUP($N563,$A$2:$H$595,7,0),"")),(IFERROR(IFERROR(VLOOKUP($N563,$A$2:$H$595,7,0),"")*$J563,"")))</f>
        <v/>
      </c>
      <c r="S563" t="str">
        <f>IFERROR(VLOOKUP($X563,$A$2:$H$595,4,0),"")</f>
        <v/>
      </c>
      <c r="T563" s="50" t="str">
        <f t="shared" ref="T563:T569" si="568">IFERROR(IF(W563="",O563/S563,W563),"")</f>
        <v/>
      </c>
      <c r="U563" s="110"/>
      <c r="V563" s="50"/>
      <c r="W563" s="61"/>
      <c r="X563" s="61"/>
      <c r="Y563" s="33" t="str">
        <f>IF($T563="",(IFERROR(VLOOKUP($X563,$A$2:$H$595,4,0),"")),(IFERROR(IFERROR(VLOOKUP($X563,$A$2:$H$595,4,0),"")*$T563,"")))</f>
        <v/>
      </c>
      <c r="Z563" s="34" t="str">
        <f>IF($T563="",(IFERROR(VLOOKUP($X563,$A$2:$H$595,5,0),"")),(IFERROR(IFERROR(VLOOKUP($X563,$A$2:$H$595,5,0),"")*$T563,"")))</f>
        <v/>
      </c>
      <c r="AA563" s="149" t="str">
        <f>IF($T563="",(IFERROR(VLOOKUP($X563,$A$2:$H$595,6,0),"")),(IFERROR(IFERROR(VLOOKUP($X563,$A$2:$H$595,6,0),"")*$T563,"")))</f>
        <v/>
      </c>
      <c r="AB563" s="35" t="str">
        <f>IF($T563="",(IFERROR(VLOOKUP($X563,$A$2:$H$595,7,0),"")),(IFERROR(IFERROR(VLOOKUP($X563,$A$2:$H$595,7,0),"")*$T563,"")))</f>
        <v/>
      </c>
      <c r="AC563" t="str">
        <f>IFERROR(VLOOKUP($AH563,$A$2:$H$595,4,0),"")</f>
        <v/>
      </c>
      <c r="AD563" s="50" t="str">
        <f t="shared" ref="AD563:AD569" si="569">IFERROR(IF(AG563="",Y563/AC563,AG563),"")</f>
        <v/>
      </c>
      <c r="AE563" s="110"/>
      <c r="AF563" s="50"/>
      <c r="AG563" s="61"/>
      <c r="AH563" s="61"/>
      <c r="AI563" s="33" t="str">
        <f>IF($AD563="",(IFERROR(VLOOKUP($AH563,$A$2:$H$595,4,0),"")),(IFERROR(IFERROR(VLOOKUP($AH563,$A$2:$H$595,4,0),"")*$AD563,"")))</f>
        <v/>
      </c>
      <c r="AJ563" s="34" t="str">
        <f>IF($AD563="",(IFERROR(VLOOKUP($AH563,$A$2:$H$595,5,0),"")),(IFERROR(IFERROR(VLOOKUP($AH563,$A$2:$H$595,5,0),"")*$AD563,"")))</f>
        <v/>
      </c>
      <c r="AK563" s="149" t="str">
        <f>IF($AD563="",(IFERROR(VLOOKUP($AH563,$A$2:$H$595,6,0),"")),(IFERROR(IFERROR(VLOOKUP($AH563,$A$2:$H$595,6,0),"")*$AD563,"")))</f>
        <v/>
      </c>
      <c r="AL563" s="35" t="str">
        <f>IF($AD563="",(IFERROR(VLOOKUP($AH563,$A$2:$H$595,7,0),"")),(IFERROR(IFERROR(VLOOKUP($AH563,$A$2:$H$595,7,0),"")*$AD563,"")))</f>
        <v/>
      </c>
    </row>
    <row r="564" spans="10:39" ht="15.6" thickTop="1" thickBot="1" x14ac:dyDescent="0.35">
      <c r="J564" s="58"/>
      <c r="K564" s="122"/>
      <c r="L564" s="58"/>
      <c r="M564" s="64"/>
      <c r="N564" s="64"/>
      <c r="O564" s="267"/>
      <c r="P564" s="241"/>
      <c r="Q564" s="256"/>
      <c r="R564" s="263"/>
      <c r="T564" s="58"/>
      <c r="U564" s="122"/>
      <c r="V564" s="58"/>
      <c r="W564" s="64"/>
      <c r="X564" s="64"/>
      <c r="Y564" s="39"/>
      <c r="Z564" s="40"/>
      <c r="AA564" s="202"/>
      <c r="AB564" s="41"/>
      <c r="AD564" s="58"/>
      <c r="AE564" s="122"/>
      <c r="AF564" s="58"/>
      <c r="AG564" s="64"/>
      <c r="AH564" s="64"/>
      <c r="AI564" s="39"/>
      <c r="AJ564" s="40"/>
      <c r="AK564" s="202"/>
      <c r="AL564" s="41"/>
    </row>
    <row r="565" spans="10:39" ht="15" thickTop="1" x14ac:dyDescent="0.3">
      <c r="J565" s="52">
        <v>2.5</v>
      </c>
      <c r="K565" s="112">
        <f t="shared" si="542"/>
        <v>250</v>
      </c>
      <c r="L565" s="52" t="s">
        <v>99</v>
      </c>
      <c r="M565" s="67"/>
      <c r="N565" s="67" t="s">
        <v>18</v>
      </c>
      <c r="O565" s="244">
        <f>IF($J565="",(IFERROR(VLOOKUP($N565,$A$2:$H$595,4,0),"")),(IFERROR(IFERROR(VLOOKUP($N565,$A$2:$H$595,4,0),"")*$J565,"")))</f>
        <v>162.5</v>
      </c>
      <c r="P565" s="236">
        <f>IF($J565="",(IFERROR(VLOOKUP($N565,$A$2:$H$595,5,0),"")),(IFERROR(IFERROR(VLOOKUP($N565,$A$2:$H$595,5,0),"")*$J565,"")))</f>
        <v>30</v>
      </c>
      <c r="Q565" s="251">
        <f>IF($J565="",(IFERROR(VLOOKUP($N565,$A$2:$H$595,6,0),"")),(IFERROR(IFERROR(VLOOKUP($N565,$A$2:$H$595,6,0),"")*$J565,"")))</f>
        <v>10</v>
      </c>
      <c r="R565" s="259">
        <f>IF($J565="",(IFERROR(VLOOKUP($N565,$A$2:$H$595,7,0),"")),(IFERROR(IFERROR(VLOOKUP($N565,$A$2:$H$595,7,0),"")*$J565,"")))</f>
        <v>2.5</v>
      </c>
      <c r="S565">
        <f>IFERROR(VLOOKUP($X565,$A$2:$H$595,4,0),"")</f>
        <v>111</v>
      </c>
      <c r="T565" s="52">
        <f t="shared" si="568"/>
        <v>1.5</v>
      </c>
      <c r="U565" s="112">
        <f t="shared" si="543"/>
        <v>150</v>
      </c>
      <c r="V565" s="52" t="s">
        <v>99</v>
      </c>
      <c r="W565" s="67">
        <v>1.5</v>
      </c>
      <c r="X565" s="67" t="s">
        <v>44</v>
      </c>
      <c r="Y565" s="26">
        <f>IF($T565="",(IFERROR(VLOOKUP($X565,$A$2:$H$595,4,0),"")),(IFERROR(IFERROR(VLOOKUP($X565,$A$2:$H$595,4,0),"")*$T565,"")))</f>
        <v>166.5</v>
      </c>
      <c r="Z565" s="27">
        <f>IF($T565="",(IFERROR(VLOOKUP($X565,$A$2:$H$595,5,0),"")),(IFERROR(IFERROR(VLOOKUP($X565,$A$2:$H$595,5,0),"")*$T565,"")))</f>
        <v>36.900000000000006</v>
      </c>
      <c r="AA565" s="151">
        <f>IF($T565="",(IFERROR(VLOOKUP($X565,$A$2:$H$595,6,0),"")),(IFERROR(IFERROR(VLOOKUP($X565,$A$2:$H$595,6,0),"")*$T565,"")))</f>
        <v>3</v>
      </c>
      <c r="AB565" s="28">
        <f>IF($T565="",(IFERROR(VLOOKUP($X565,$A$2:$H$595,7,0),"")),(IFERROR(IFERROR(VLOOKUP($X565,$A$2:$H$595,7,0),"")*$T565,"")))</f>
        <v>0.75</v>
      </c>
      <c r="AC565">
        <f>IFERROR(VLOOKUP($AH565,$A$2:$H$595,4,0),"")</f>
        <v>100</v>
      </c>
      <c r="AD565" s="52">
        <f t="shared" si="569"/>
        <v>1.65</v>
      </c>
      <c r="AE565" s="112">
        <f t="shared" si="544"/>
        <v>165</v>
      </c>
      <c r="AF565" s="52" t="s">
        <v>99</v>
      </c>
      <c r="AG565" s="67">
        <v>1.65</v>
      </c>
      <c r="AH565" s="67" t="s">
        <v>43</v>
      </c>
      <c r="AI565" s="26">
        <f>IF($AD565="",(IFERROR(VLOOKUP($AH565,$A$2:$H$595,4,0),"")),(IFERROR(IFERROR(VLOOKUP($AH565,$A$2:$H$595,4,0),"")*$AD565,"")))</f>
        <v>165</v>
      </c>
      <c r="AJ565" s="27">
        <f>IF($AD565="",(IFERROR(VLOOKUP($AH565,$A$2:$H$595,5,0),"")),(IFERROR(IFERROR(VLOOKUP($AH565,$A$2:$H$595,5,0),"")*$AD565,"")))</f>
        <v>31.349999999999998</v>
      </c>
      <c r="AK565" s="151">
        <f>IF($AD565="",(IFERROR(VLOOKUP($AH565,$A$2:$H$595,6,0),"")),(IFERROR(IFERROR(VLOOKUP($AH565,$A$2:$H$595,6,0),"")*$AD565,"")))</f>
        <v>1.65</v>
      </c>
      <c r="AL565" s="28">
        <f>IF($AD565="",(IFERROR(VLOOKUP($AH565,$A$2:$H$595,7,0),"")),(IFERROR(IFERROR(VLOOKUP($AH565,$A$2:$H$595,7,0),"")*$AD565,"")))</f>
        <v>3.3</v>
      </c>
    </row>
    <row r="566" spans="10:39" x14ac:dyDescent="0.3">
      <c r="J566" s="53">
        <v>2</v>
      </c>
      <c r="K566" s="113">
        <f t="shared" si="542"/>
        <v>200</v>
      </c>
      <c r="L566" s="53" t="s">
        <v>99</v>
      </c>
      <c r="M566" s="62"/>
      <c r="N566" s="62" t="s">
        <v>29</v>
      </c>
      <c r="O566" s="245">
        <f>IF($J566="",(IFERROR(VLOOKUP($N566,$A$2:$H$595,4,0),"")),(IFERROR(IFERROR(VLOOKUP($N566,$A$2:$H$595,4,0),"")*$J566,"")))</f>
        <v>200</v>
      </c>
      <c r="P566" s="237">
        <f>IF($J566="",(IFERROR(VLOOKUP($N566,$A$2:$H$595,5,0),"")),(IFERROR(IFERROR(VLOOKUP($N566,$A$2:$H$595,5,0),"")*$J566,"")))</f>
        <v>0</v>
      </c>
      <c r="Q566" s="252">
        <f>IF($J566="",(IFERROR(VLOOKUP($N566,$A$2:$H$595,6,0),"")),(IFERROR(IFERROR(VLOOKUP($N566,$A$2:$H$595,6,0),"")*$J566,"")))</f>
        <v>46</v>
      </c>
      <c r="R566" s="260">
        <f>IF($J566="",(IFERROR(VLOOKUP($N566,$A$2:$H$595,7,0),"")),(IFERROR(IFERROR(VLOOKUP($N566,$A$2:$H$595,7,0),"")*$J566,"")))</f>
        <v>2</v>
      </c>
      <c r="S566">
        <f>IFERROR(VLOOKUP($X566,$A$2:$H$595,4,0),"")</f>
        <v>39</v>
      </c>
      <c r="T566" s="53">
        <f t="shared" si="568"/>
        <v>5</v>
      </c>
      <c r="U566" s="106">
        <v>5</v>
      </c>
      <c r="V566" s="53" t="s">
        <v>103</v>
      </c>
      <c r="W566" s="62">
        <v>5</v>
      </c>
      <c r="X566" s="62" t="s">
        <v>8</v>
      </c>
      <c r="Y566" s="29">
        <f>IF($T566="",(IFERROR(VLOOKUP($X566,$A$2:$H$595,4,0),"")),(IFERROR(IFERROR(VLOOKUP($X566,$A$2:$H$595,4,0),"")*$T566,"")))</f>
        <v>195</v>
      </c>
      <c r="Z566" s="30">
        <f>IF($T566="",(IFERROR(VLOOKUP($X566,$A$2:$H$595,5,0),"")),(IFERROR(IFERROR(VLOOKUP($X566,$A$2:$H$595,5,0),"")*$T566,"")))</f>
        <v>4</v>
      </c>
      <c r="AA566" s="152">
        <f>IF($T566="",(IFERROR(VLOOKUP($X566,$A$2:$H$595,6,0),"")),(IFERROR(IFERROR(VLOOKUP($X566,$A$2:$H$595,6,0),"")*$T566,"")))</f>
        <v>40</v>
      </c>
      <c r="AB566" s="31">
        <f>IF($T566="",(IFERROR(VLOOKUP($X566,$A$2:$H$595,7,0),"")),(IFERROR(IFERROR(VLOOKUP($X566,$A$2:$H$595,7,0),"")*$T566,"")))</f>
        <v>1.5</v>
      </c>
      <c r="AC566">
        <f>IFERROR(VLOOKUP($AH566,$A$2:$H$595,4,0),"")</f>
        <v>354</v>
      </c>
      <c r="AD566" s="53">
        <f t="shared" si="569"/>
        <v>0.55084745762711862</v>
      </c>
      <c r="AE566" s="106">
        <v>5.5</v>
      </c>
      <c r="AF566" s="53" t="s">
        <v>103</v>
      </c>
      <c r="AG566" s="62"/>
      <c r="AH566" s="62" t="s">
        <v>17</v>
      </c>
      <c r="AI566" s="29">
        <f>IF($AD566="",(IFERROR(VLOOKUP($AH566,$A$2:$H$595,4,0),"")),(IFERROR(IFERROR(VLOOKUP($AH566,$A$2:$H$595,4,0),"")*$AD566,"")))</f>
        <v>195</v>
      </c>
      <c r="AJ566" s="30">
        <f>IF($AD566="",(IFERROR(VLOOKUP($AH566,$A$2:$H$595,5,0),"")),(IFERROR(IFERROR(VLOOKUP($AH566,$A$2:$H$595,5,0),"")*$AD566,"")))</f>
        <v>5.508474576271186</v>
      </c>
      <c r="AK566" s="152">
        <f>IF($AD566="",(IFERROR(VLOOKUP($AH566,$A$2:$H$595,6,0),"")),(IFERROR(IFERROR(VLOOKUP($AH566,$A$2:$H$595,6,0),"")*$AD566,"")))</f>
        <v>34.70338983050847</v>
      </c>
      <c r="AL566" s="31">
        <f>IF($AD566="",(IFERROR(VLOOKUP($AH566,$A$2:$H$595,7,0),"")),(IFERROR(IFERROR(VLOOKUP($AH566,$A$2:$H$595,7,0),"")*$AD566,"")))</f>
        <v>2.754237288135593</v>
      </c>
    </row>
    <row r="567" spans="10:39" x14ac:dyDescent="0.3">
      <c r="J567" s="53">
        <v>1</v>
      </c>
      <c r="K567" s="106">
        <v>1</v>
      </c>
      <c r="L567" s="53" t="s">
        <v>105</v>
      </c>
      <c r="M567" s="62"/>
      <c r="N567" s="62" t="s">
        <v>134</v>
      </c>
      <c r="O567" s="245">
        <f>IF($J567="",(IFERROR(VLOOKUP($N567,$A$2:$H$595,4,0),"")),(IFERROR(IFERROR(VLOOKUP($N567,$A$2:$H$595,4,0),"")*$J567,"")))</f>
        <v>120</v>
      </c>
      <c r="P567" s="237">
        <f>IF($J567="",(IFERROR(VLOOKUP($N567,$A$2:$H$595,5,0),"")),(IFERROR(IFERROR(VLOOKUP($N567,$A$2:$H$595,5,0),"")*$J567,"")))</f>
        <v>24</v>
      </c>
      <c r="Q567" s="252">
        <f>IF($J567="",(IFERROR(VLOOKUP($N567,$A$2:$H$595,6,0),"")),(IFERROR(IFERROR(VLOOKUP($N567,$A$2:$H$595,6,0),"")*$J567,"")))</f>
        <v>3</v>
      </c>
      <c r="R567" s="260">
        <f>IF($J567="",(IFERROR(VLOOKUP($N567,$A$2:$H$595,7,0),"")),(IFERROR(IFERROR(VLOOKUP($N567,$A$2:$H$595,7,0),"")*$J567,"")))</f>
        <v>1</v>
      </c>
      <c r="S567">
        <f>IFERROR(VLOOKUP($X567,$A$2:$H$595,4,0),"")</f>
        <v>80</v>
      </c>
      <c r="T567" s="53">
        <f t="shared" si="568"/>
        <v>1.5</v>
      </c>
      <c r="U567" s="113">
        <f t="shared" si="543"/>
        <v>150</v>
      </c>
      <c r="V567" s="53" t="s">
        <v>99</v>
      </c>
      <c r="W567" s="62"/>
      <c r="X567" s="62" t="s">
        <v>73</v>
      </c>
      <c r="Y567" s="29">
        <f>IF($T567="",(IFERROR(VLOOKUP($X567,$A$2:$H$595,4,0),"")),(IFERROR(IFERROR(VLOOKUP($X567,$A$2:$H$595,4,0),"")*$T567,"")))</f>
        <v>120</v>
      </c>
      <c r="Z567" s="30">
        <f>IF($T567="",(IFERROR(VLOOKUP($X567,$A$2:$H$595,5,0),"")),(IFERROR(IFERROR(VLOOKUP($X567,$A$2:$H$595,5,0),"")*$T567,"")))</f>
        <v>16.5</v>
      </c>
      <c r="AA567" s="152">
        <f>IF($T567="",(IFERROR(VLOOKUP($X567,$A$2:$H$595,6,0),"")),(IFERROR(IFERROR(VLOOKUP($X567,$A$2:$H$595,6,0),"")*$T567,"")))</f>
        <v>4.5</v>
      </c>
      <c r="AB567" s="31">
        <f>IF($T567="",(IFERROR(VLOOKUP($X567,$A$2:$H$595,7,0),"")),(IFERROR(IFERROR(VLOOKUP($X567,$A$2:$H$595,7,0),"")*$T567,"")))</f>
        <v>3.4499999999999997</v>
      </c>
      <c r="AC567">
        <f>IFERROR(VLOOKUP($AH567,$A$2:$H$595,4,0),"")</f>
        <v>172.25</v>
      </c>
      <c r="AD567" s="53">
        <f t="shared" si="569"/>
        <v>0.6</v>
      </c>
      <c r="AE567" s="113">
        <f t="shared" si="544"/>
        <v>60</v>
      </c>
      <c r="AF567" s="53" t="s">
        <v>99</v>
      </c>
      <c r="AG567" s="62">
        <v>0.6</v>
      </c>
      <c r="AH567" s="62" t="s">
        <v>24</v>
      </c>
      <c r="AI567" s="29">
        <f>IF($AD567="",(IFERROR(VLOOKUP($AH567,$A$2:$H$595,4,0),"")),(IFERROR(IFERROR(VLOOKUP($AH567,$A$2:$H$595,4,0),"")*$AD567,"")))</f>
        <v>103.35</v>
      </c>
      <c r="AJ567" s="30">
        <f>IF($AD567="",(IFERROR(VLOOKUP($AH567,$A$2:$H$595,5,0),"")),(IFERROR(IFERROR(VLOOKUP($AH567,$A$2:$H$595,5,0),"")*$AD567,"")))</f>
        <v>12</v>
      </c>
      <c r="AK567" s="152">
        <f>IF($AD567="",(IFERROR(VLOOKUP($AH567,$A$2:$H$595,6,0),"")),(IFERROR(IFERROR(VLOOKUP($AH567,$A$2:$H$595,6,0),"")*$AD567,"")))</f>
        <v>1.2</v>
      </c>
      <c r="AL567" s="31">
        <f>IF($AD567="",(IFERROR(VLOOKUP($AH567,$A$2:$H$595,7,0),"")),(IFERROR(IFERROR(VLOOKUP($AH567,$A$2:$H$595,7,0),"")*$AD567,"")))</f>
        <v>4.8</v>
      </c>
    </row>
    <row r="568" spans="10:39" x14ac:dyDescent="0.3">
      <c r="J568" s="53"/>
      <c r="K568" s="113"/>
      <c r="L568" s="53"/>
      <c r="M568" s="62"/>
      <c r="N568" s="62"/>
      <c r="O568" s="245"/>
      <c r="P568" s="237"/>
      <c r="Q568" s="252"/>
      <c r="R568" s="260"/>
      <c r="T568" s="53" t="str">
        <f t="shared" si="568"/>
        <v/>
      </c>
      <c r="U568" s="113"/>
      <c r="V568" s="53"/>
      <c r="W568" s="62"/>
      <c r="X568" s="62"/>
      <c r="Y568" s="29"/>
      <c r="Z568" s="30"/>
      <c r="AA568" s="152"/>
      <c r="AB568" s="31"/>
      <c r="AC568">
        <f>IFERROR(VLOOKUP($AH568,$A$2:$H$595,4,0),"")</f>
        <v>230</v>
      </c>
      <c r="AD568" s="53">
        <f t="shared" si="569"/>
        <v>0.1</v>
      </c>
      <c r="AE568" s="113">
        <f t="shared" si="544"/>
        <v>10</v>
      </c>
      <c r="AF568" s="53" t="s">
        <v>99</v>
      </c>
      <c r="AG568" s="62">
        <v>0.1</v>
      </c>
      <c r="AH568" s="62" t="s">
        <v>19</v>
      </c>
      <c r="AI568" s="29">
        <f>IF($AD568="",(IFERROR(VLOOKUP($AH568,$A$2:$H$595,4,0),"")),(IFERROR(IFERROR(VLOOKUP($AH568,$A$2:$H$595,4,0),"")*$AD568,"")))</f>
        <v>23</v>
      </c>
      <c r="AJ568" s="30">
        <f>IF($AD568="",(IFERROR(VLOOKUP($AH568,$A$2:$H$595,5,0),"")),(IFERROR(IFERROR(VLOOKUP($AH568,$A$2:$H$595,5,0),"")*$AD568,"")))</f>
        <v>0.70000000000000007</v>
      </c>
      <c r="AK568" s="152">
        <f>IF($AD568="",(IFERROR(VLOOKUP($AH568,$A$2:$H$595,6,0),"")),(IFERROR(IFERROR(VLOOKUP($AH568,$A$2:$H$595,6,0),"")*$AD568,"")))</f>
        <v>0.5</v>
      </c>
      <c r="AL568" s="31">
        <f>IF($AD568="",(IFERROR(VLOOKUP($AH568,$A$2:$H$595,7,0),"")),(IFERROR(IFERROR(VLOOKUP($AH568,$A$2:$H$595,7,0),"")*$AD568,"")))</f>
        <v>2</v>
      </c>
    </row>
    <row r="569" spans="10:39" x14ac:dyDescent="0.3">
      <c r="J569" s="53"/>
      <c r="K569" s="113"/>
      <c r="L569" s="53"/>
      <c r="M569" s="62"/>
      <c r="N569" s="62"/>
      <c r="O569" s="245"/>
      <c r="P569" s="237"/>
      <c r="Q569" s="252"/>
      <c r="R569" s="260"/>
      <c r="T569" s="53" t="str">
        <f t="shared" si="568"/>
        <v/>
      </c>
      <c r="U569" s="113"/>
      <c r="V569" s="53"/>
      <c r="W569" s="62"/>
      <c r="X569" s="62"/>
      <c r="Y569" s="29"/>
      <c r="Z569" s="30"/>
      <c r="AA569" s="152"/>
      <c r="AB569" s="31"/>
      <c r="AD569" s="53" t="str">
        <f t="shared" si="569"/>
        <v/>
      </c>
      <c r="AE569" s="113"/>
      <c r="AF569" s="53"/>
      <c r="AG569" s="62"/>
      <c r="AH569" s="62"/>
      <c r="AI569" s="29"/>
      <c r="AJ569" s="30"/>
      <c r="AK569" s="152"/>
      <c r="AL569" s="31"/>
      <c r="AM569" s="3"/>
    </row>
    <row r="570" spans="10:39" x14ac:dyDescent="0.3">
      <c r="J570" s="53"/>
      <c r="K570" s="113"/>
      <c r="L570" s="53"/>
      <c r="M570" s="62" t="s">
        <v>107</v>
      </c>
      <c r="N570" s="62"/>
      <c r="O570" s="206">
        <f>SUM(O565:O569)</f>
        <v>482.5</v>
      </c>
      <c r="P570" s="215">
        <f t="shared" ref="P570" si="570">SUM(P565:P569)</f>
        <v>54</v>
      </c>
      <c r="Q570" s="225">
        <f t="shared" ref="Q570" si="571">SUM(Q565:Q569)</f>
        <v>59</v>
      </c>
      <c r="R570" s="231">
        <f t="shared" ref="R570" si="572">SUM(R565:R569)</f>
        <v>5.5</v>
      </c>
      <c r="S570" s="3">
        <v>150</v>
      </c>
      <c r="T570" s="53"/>
      <c r="U570" s="113"/>
      <c r="V570" s="53"/>
      <c r="W570" s="62" t="s">
        <v>107</v>
      </c>
      <c r="X570" s="62"/>
      <c r="Y570" s="32">
        <f>SUM(Y565:Y569)</f>
        <v>481.5</v>
      </c>
      <c r="Z570" s="45">
        <f t="shared" ref="Z570" si="573">SUM(Z565:Z569)</f>
        <v>57.400000000000006</v>
      </c>
      <c r="AA570" s="148">
        <f t="shared" ref="AA570" si="574">SUM(AA565:AA569)</f>
        <v>47.5</v>
      </c>
      <c r="AB570" s="46">
        <f t="shared" ref="AB570" si="575">SUM(AB565:AB569)</f>
        <v>5.6999999999999993</v>
      </c>
      <c r="AC570" s="3">
        <v>684</v>
      </c>
      <c r="AD570" s="53"/>
      <c r="AE570" s="113"/>
      <c r="AF570" s="53"/>
      <c r="AG570" s="62" t="s">
        <v>107</v>
      </c>
      <c r="AH570" s="62"/>
      <c r="AI570" s="32">
        <f>SUM(AI565:AI569)</f>
        <v>486.35</v>
      </c>
      <c r="AJ570" s="45">
        <f t="shared" ref="AJ570" si="576">SUM(AJ565:AJ569)</f>
        <v>49.558474576271188</v>
      </c>
      <c r="AK570" s="148">
        <f t="shared" ref="AK570" si="577">SUM(AK565:AK569)</f>
        <v>38.053389830508472</v>
      </c>
      <c r="AL570" s="46">
        <f t="shared" ref="AL570" si="578">SUM(AL565:AL569)</f>
        <v>12.854237288135593</v>
      </c>
    </row>
    <row r="571" spans="10:39" ht="15" thickBot="1" x14ac:dyDescent="0.35">
      <c r="J571" s="54"/>
      <c r="K571" s="114"/>
      <c r="L571" s="54"/>
      <c r="M571" s="68"/>
      <c r="N571" s="68"/>
      <c r="O571" s="246" t="str">
        <f>IF($J571="",(IFERROR(VLOOKUP($N571,$A$2:$H$595,4,0),"")),(IFERROR(IFERROR(VLOOKUP($N571,$A$2:$H$595,4,0),"")*$J571,"")))</f>
        <v/>
      </c>
      <c r="P571" s="238" t="str">
        <f>IF($J571="",(IFERROR(VLOOKUP($N571,$A$2:$H$595,5,0),"")),(IFERROR(IFERROR(VLOOKUP($N571,$A$2:$H$595,5,0),"")*$J571,"")))</f>
        <v/>
      </c>
      <c r="Q571" s="253" t="str">
        <f>IF($J571="",(IFERROR(VLOOKUP($N571,$A$2:$H$595,6,0),"")),(IFERROR(IFERROR(VLOOKUP($N571,$A$2:$H$595,6,0),"")*$J571,"")))</f>
        <v/>
      </c>
      <c r="R571" s="261" t="str">
        <f>IF($J571="",(IFERROR(VLOOKUP($N571,$A$2:$H$595,7,0),"")),(IFERROR(IFERROR(VLOOKUP($N571,$A$2:$H$595,7,0),"")*$J571,"")))</f>
        <v/>
      </c>
      <c r="S571" t="str">
        <f>IFERROR(VLOOKUP($X571,$A$2:$H$595,4,0),"")</f>
        <v/>
      </c>
      <c r="T571" s="54" t="str">
        <f t="shared" ref="T571:T577" si="579">IFERROR(IF(W571="",O571/S571,W571),"")</f>
        <v/>
      </c>
      <c r="U571" s="114"/>
      <c r="V571" s="54"/>
      <c r="W571" s="68"/>
      <c r="X571" s="68"/>
      <c r="Y571" s="36" t="str">
        <f>IF($T571="",(IFERROR(VLOOKUP($X571,$A$2:$H$595,4,0),"")),(IFERROR(IFERROR(VLOOKUP($X571,$A$2:$H$595,4,0),"")*$T571,"")))</f>
        <v/>
      </c>
      <c r="Z571" s="34" t="str">
        <f>IF($T571="",(IFERROR(VLOOKUP($X571,$A$2:$H$595,5,0),"")),(IFERROR(IFERROR(VLOOKUP($X571,$A$2:$H$595,5,0),"")*$T571,"")))</f>
        <v/>
      </c>
      <c r="AA571" s="149" t="str">
        <f>IF($T571="",(IFERROR(VLOOKUP($X571,$A$2:$H$595,6,0),"")),(IFERROR(IFERROR(VLOOKUP($X571,$A$2:$H$595,6,0),"")*$T571,"")))</f>
        <v/>
      </c>
      <c r="AB571" s="35" t="str">
        <f>IF($T571="",(IFERROR(VLOOKUP($X571,$A$2:$H$595,7,0),"")),(IFERROR(IFERROR(VLOOKUP($X571,$A$2:$H$595,7,0),"")*$T571,"")))</f>
        <v/>
      </c>
      <c r="AC571" t="str">
        <f>IFERROR(VLOOKUP($AH571,$A$2:$H$595,4,0),"")</f>
        <v/>
      </c>
      <c r="AD571" s="54" t="str">
        <f t="shared" ref="AD571:AD577" si="580">IFERROR(IF(AG571="",Y571/AC571,AG571),"")</f>
        <v/>
      </c>
      <c r="AE571" s="114"/>
      <c r="AF571" s="54"/>
      <c r="AG571" s="68"/>
      <c r="AH571" s="68"/>
      <c r="AI571" s="36" t="str">
        <f>IF($AD571="",(IFERROR(VLOOKUP($AH571,$A$2:$H$595,4,0),"")),(IFERROR(IFERROR(VLOOKUP($AH571,$A$2:$H$595,4,0),"")*$AD571,"")))</f>
        <v/>
      </c>
      <c r="AJ571" s="34" t="str">
        <f>IF($AD571="",(IFERROR(VLOOKUP($AH571,$A$2:$H$595,5,0),"")),(IFERROR(IFERROR(VLOOKUP($AH571,$A$2:$H$595,5,0),"")*$AD571,"")))</f>
        <v/>
      </c>
      <c r="AK571" s="149" t="str">
        <f>IF($AD571="",(IFERROR(VLOOKUP($AH571,$A$2:$H$595,6,0),"")),(IFERROR(IFERROR(VLOOKUP($AH571,$A$2:$H$595,6,0),"")*$AD571,"")))</f>
        <v/>
      </c>
      <c r="AL571" s="35" t="str">
        <f>IF($AD571="",(IFERROR(VLOOKUP($AH571,$A$2:$H$595,7,0),"")),(IFERROR(IFERROR(VLOOKUP($AH571,$A$2:$H$595,7,0),"")*$AD571,"")))</f>
        <v/>
      </c>
      <c r="AM571" s="3"/>
    </row>
    <row r="572" spans="10:39" ht="15.6" thickTop="1" thickBot="1" x14ac:dyDescent="0.35">
      <c r="J572" s="51"/>
      <c r="K572" s="111"/>
      <c r="L572" s="51"/>
      <c r="M572" s="65"/>
      <c r="N572" s="65"/>
      <c r="O572" s="247" t="str">
        <f>IF($J572="",(IFERROR(VLOOKUP($N572,$A$2:$H$595,4,0),"")),(IFERROR(IFERROR(VLOOKUP($N572,$A$2:$H$595,4,0),"")*$J572,"")))</f>
        <v/>
      </c>
      <c r="P572" s="239" t="str">
        <f>IF($J572="",(IFERROR(VLOOKUP($N572,$A$2:$H$595,5,0),"")),(IFERROR(IFERROR(VLOOKUP($N572,$A$2:$H$595,5,0),"")*$J572,"")))</f>
        <v/>
      </c>
      <c r="Q572" s="254" t="str">
        <f>IF($J572="",(IFERROR(VLOOKUP($N572,$A$2:$H$595,6,0),"")),(IFERROR(IFERROR(VLOOKUP($N572,$A$2:$H$595,6,0),"")*$J572,"")))</f>
        <v/>
      </c>
      <c r="R572" s="157" t="str">
        <f>IF($J572="",(IFERROR(VLOOKUP($N572,$A$2:$H$595,7,0),"")),(IFERROR(IFERROR(VLOOKUP($N572,$A$2:$H$595,7,0),"")*$J572,"")))</f>
        <v/>
      </c>
      <c r="S572" t="str">
        <f>IFERROR(VLOOKUP($X572,$A$2:$H$595,4,0),"")</f>
        <v/>
      </c>
      <c r="T572" s="51" t="str">
        <f t="shared" si="579"/>
        <v/>
      </c>
      <c r="U572" s="111"/>
      <c r="V572" s="51"/>
      <c r="W572" s="65"/>
      <c r="X572" s="65"/>
      <c r="Y572" s="11" t="str">
        <f>IF($T572="",(IFERROR(VLOOKUP($X572,$A$2:$H$595,4,0),"")),(IFERROR(IFERROR(VLOOKUP($X572,$A$2:$H$595,4,0),"")*$T572,"")))</f>
        <v/>
      </c>
      <c r="Z572" s="12" t="str">
        <f>IF($T572="",(IFERROR(VLOOKUP($X572,$A$2:$H$595,5,0),"")),(IFERROR(IFERROR(VLOOKUP($X572,$A$2:$H$595,5,0),"")*$T572,"")))</f>
        <v/>
      </c>
      <c r="AA572" s="150" t="str">
        <f>IF($T572="",(IFERROR(VLOOKUP($X572,$A$2:$H$595,6,0),"")),(IFERROR(IFERROR(VLOOKUP($X572,$A$2:$H$595,6,0),"")*$T572,"")))</f>
        <v/>
      </c>
      <c r="AB572" s="13" t="str">
        <f>IF($T572="",(IFERROR(VLOOKUP($X572,$A$2:$H$595,7,0),"")),(IFERROR(IFERROR(VLOOKUP($X572,$A$2:$H$595,7,0),"")*$T572,"")))</f>
        <v/>
      </c>
      <c r="AC572" t="str">
        <f>IFERROR(VLOOKUP($AH572,$A$2:$H$595,4,0),"")</f>
        <v/>
      </c>
      <c r="AD572" s="51" t="str">
        <f t="shared" si="580"/>
        <v/>
      </c>
      <c r="AE572" s="111"/>
      <c r="AF572" s="51"/>
      <c r="AG572" s="65"/>
      <c r="AH572" s="65"/>
      <c r="AI572" s="11" t="str">
        <f>IF($AD572="",(IFERROR(VLOOKUP($AH572,$A$2:$H$595,4,0),"")),(IFERROR(IFERROR(VLOOKUP($AH572,$A$2:$H$595,4,0),"")*$AD572,"")))</f>
        <v/>
      </c>
      <c r="AJ572" s="12" t="str">
        <f>IF($AD572="",(IFERROR(VLOOKUP($AH572,$A$2:$H$595,5,0),"")),(IFERROR(IFERROR(VLOOKUP($AH572,$A$2:$H$595,5,0),"")*$AD572,"")))</f>
        <v/>
      </c>
      <c r="AK572" s="150" t="str">
        <f>IF($AD572="",(IFERROR(VLOOKUP($AH572,$A$2:$H$595,6,0),"")),(IFERROR(IFERROR(VLOOKUP($AH572,$A$2:$H$595,6,0),"")*$AD572,"")))</f>
        <v/>
      </c>
      <c r="AL572" s="13" t="str">
        <f>IF($AD572="",(IFERROR(VLOOKUP($AH572,$A$2:$H$595,7,0),"")),(IFERROR(IFERROR(VLOOKUP($AH572,$A$2:$H$595,7,0),"")*$AD572,"")))</f>
        <v/>
      </c>
    </row>
    <row r="573" spans="10:39" ht="15" thickTop="1" x14ac:dyDescent="0.3">
      <c r="J573" s="86">
        <v>2.2000000000000002</v>
      </c>
      <c r="K573" s="139">
        <f t="shared" si="542"/>
        <v>220.00000000000003</v>
      </c>
      <c r="L573" s="86" t="s">
        <v>99</v>
      </c>
      <c r="M573" s="87"/>
      <c r="N573" s="87" t="s">
        <v>23</v>
      </c>
      <c r="O573" s="244">
        <f>IF($J573="",(IFERROR(VLOOKUP($N573,$A$2:$H$595,4,0),"")),(IFERROR(IFERROR(VLOOKUP($N573,$A$2:$H$595,4,0),"")*$J573,"")))</f>
        <v>242.00000000000003</v>
      </c>
      <c r="P573" s="236">
        <f>IF($J573="",(IFERROR(VLOOKUP($N573,$A$2:$H$595,5,0),"")),(IFERROR(IFERROR(VLOOKUP($N573,$A$2:$H$595,5,0),"")*$J573,"")))</f>
        <v>50.6</v>
      </c>
      <c r="Q573" s="251">
        <f>IF($J573="",(IFERROR(VLOOKUP($N573,$A$2:$H$595,6,0),"")),(IFERROR(IFERROR(VLOOKUP($N573,$A$2:$H$595,6,0),"")*$J573,"")))</f>
        <v>0</v>
      </c>
      <c r="R573" s="259">
        <f>IF($J573="",(IFERROR(VLOOKUP($N573,$A$2:$H$595,7,0),"")),(IFERROR(IFERROR(VLOOKUP($N573,$A$2:$H$595,7,0),"")*$J573,"")))</f>
        <v>4.4000000000000004</v>
      </c>
      <c r="S573">
        <f>IFERROR(VLOOKUP($X573,$A$2:$H$595,4,0),"")</f>
        <v>110</v>
      </c>
      <c r="T573" s="86">
        <f t="shared" si="579"/>
        <v>2.2000000000000002</v>
      </c>
      <c r="U573" s="139">
        <f t="shared" si="543"/>
        <v>220.00000000000003</v>
      </c>
      <c r="V573" s="86" t="s">
        <v>99</v>
      </c>
      <c r="W573" s="87"/>
      <c r="X573" s="87" t="s">
        <v>51</v>
      </c>
      <c r="Y573" s="26">
        <f>IF($T573="",(IFERROR(VLOOKUP($X573,$A$2:$H$595,4,0),"")),(IFERROR(IFERROR(VLOOKUP($X573,$A$2:$H$595,4,0),"")*$T573,"")))</f>
        <v>242.00000000000003</v>
      </c>
      <c r="Z573" s="27">
        <f>IF($T573="",(IFERROR(VLOOKUP($X573,$A$2:$H$595,5,0),"")),(IFERROR(IFERROR(VLOOKUP($X573,$A$2:$H$595,5,0),"")*$T573,"")))</f>
        <v>46.2</v>
      </c>
      <c r="AA573" s="151">
        <f>IF($T573="",(IFERROR(VLOOKUP($X573,$A$2:$H$595,6,0),"")),(IFERROR(IFERROR(VLOOKUP($X573,$A$2:$H$595,6,0),"")*$T573,"")))</f>
        <v>0</v>
      </c>
      <c r="AB573" s="28">
        <f>IF($T573="",(IFERROR(VLOOKUP($X573,$A$2:$H$595,7,0),"")),(IFERROR(IFERROR(VLOOKUP($X573,$A$2:$H$595,7,0),"")*$T573,"")))</f>
        <v>5.0599999999999996</v>
      </c>
      <c r="AC573">
        <f>IFERROR(VLOOKUP($AH573,$A$2:$H$595,4,0),"")</f>
        <v>156</v>
      </c>
      <c r="AD573" s="86">
        <f t="shared" si="580"/>
        <v>1.5</v>
      </c>
      <c r="AE573" s="139">
        <f t="shared" si="544"/>
        <v>150</v>
      </c>
      <c r="AF573" s="86" t="s">
        <v>99</v>
      </c>
      <c r="AG573" s="87">
        <v>1.5</v>
      </c>
      <c r="AH573" s="87" t="s">
        <v>86</v>
      </c>
      <c r="AI573" s="26">
        <f>IF($AD573="",(IFERROR(VLOOKUP($AH573,$A$2:$H$595,4,0),"")),(IFERROR(IFERROR(VLOOKUP($AH573,$A$2:$H$595,4,0),"")*$AD573,"")))</f>
        <v>234</v>
      </c>
      <c r="AJ573" s="27">
        <f>IF($AD573="",(IFERROR(VLOOKUP($AH573,$A$2:$H$595,5,0),"")),(IFERROR(IFERROR(VLOOKUP($AH573,$A$2:$H$595,5,0),"")*$AD573,"")))</f>
        <v>30</v>
      </c>
      <c r="AK573" s="151">
        <f>IF($AD573="",(IFERROR(VLOOKUP($AH573,$A$2:$H$595,6,0),"")),(IFERROR(IFERROR(VLOOKUP($AH573,$A$2:$H$595,6,0),"")*$AD573,"")))</f>
        <v>0</v>
      </c>
      <c r="AL573" s="28">
        <f>IF($AD573="",(IFERROR(VLOOKUP($AH573,$A$2:$H$595,7,0),"")),(IFERROR(IFERROR(VLOOKUP($AH573,$A$2:$H$595,7,0),"")*$AD573,"")))</f>
        <v>12</v>
      </c>
    </row>
    <row r="574" spans="10:39" x14ac:dyDescent="0.3">
      <c r="J574" s="88">
        <v>3</v>
      </c>
      <c r="K574" s="140">
        <f t="shared" si="542"/>
        <v>300</v>
      </c>
      <c r="L574" s="88" t="s">
        <v>99</v>
      </c>
      <c r="M574" s="89"/>
      <c r="N574" s="89" t="s">
        <v>42</v>
      </c>
      <c r="O574" s="245">
        <f>IF($J574="",(IFERROR(VLOOKUP($N574,$A$2:$H$595,4,0),"")),(IFERROR(IFERROR(VLOOKUP($N574,$A$2:$H$595,4,0),"")*$J574,"")))</f>
        <v>390</v>
      </c>
      <c r="P574" s="237">
        <f>IF($J574="",(IFERROR(VLOOKUP($N574,$A$2:$H$595,5,0),"")),(IFERROR(IFERROR(VLOOKUP($N574,$A$2:$H$595,5,0),"")*$J574,"")))</f>
        <v>7.1999999999999993</v>
      </c>
      <c r="Q574" s="252">
        <f>IF($J574="",(IFERROR(VLOOKUP($N574,$A$2:$H$595,6,0),"")),(IFERROR(IFERROR(VLOOKUP($N574,$A$2:$H$595,6,0),"")*$J574,"")))</f>
        <v>85.800000000000011</v>
      </c>
      <c r="R574" s="260">
        <f>IF($J574="",(IFERROR(VLOOKUP($N574,$A$2:$H$595,7,0),"")),(IFERROR(IFERROR(VLOOKUP($N574,$A$2:$H$595,7,0),"")*$J574,"")))</f>
        <v>0.60000000000000009</v>
      </c>
      <c r="S574">
        <f>IFERROR(VLOOKUP($X574,$A$2:$H$595,4,0),"")</f>
        <v>88</v>
      </c>
      <c r="T574" s="88">
        <f t="shared" si="579"/>
        <v>4.4000000000000004</v>
      </c>
      <c r="U574" s="140">
        <f t="shared" si="543"/>
        <v>440.00000000000006</v>
      </c>
      <c r="V574" s="88" t="s">
        <v>99</v>
      </c>
      <c r="W574" s="89">
        <v>4.4000000000000004</v>
      </c>
      <c r="X574" s="89" t="s">
        <v>54</v>
      </c>
      <c r="Y574" s="29">
        <f>IF($T574="",(IFERROR(VLOOKUP($X574,$A$2:$H$595,4,0),"")),(IFERROR(IFERROR(VLOOKUP($X574,$A$2:$H$595,4,0),"")*$T574,"")))</f>
        <v>387.20000000000005</v>
      </c>
      <c r="Z574" s="30">
        <f>IF($T574="",(IFERROR(VLOOKUP($X574,$A$2:$H$595,5,0),"")),(IFERROR(IFERROR(VLOOKUP($X574,$A$2:$H$595,5,0),"")*$T574,"")))</f>
        <v>4.4000000000000004</v>
      </c>
      <c r="AA574" s="152">
        <f>IF($T574="",(IFERROR(VLOOKUP($X574,$A$2:$H$595,6,0),"")),(IFERROR(IFERROR(VLOOKUP($X574,$A$2:$H$595,6,0),"")*$T574,"")))</f>
        <v>92.4</v>
      </c>
      <c r="AB574" s="31">
        <f>IF($T574="",(IFERROR(VLOOKUP($X574,$A$2:$H$595,7,0),"")),(IFERROR(IFERROR(VLOOKUP($X574,$A$2:$H$595,7,0),"")*$T574,"")))</f>
        <v>0</v>
      </c>
      <c r="AC574">
        <f>IFERROR(VLOOKUP($AH574,$A$2:$H$595,4,0),"")</f>
        <v>139</v>
      </c>
      <c r="AD574" s="88">
        <f t="shared" si="580"/>
        <v>2.8</v>
      </c>
      <c r="AE574" s="140">
        <f t="shared" si="544"/>
        <v>280</v>
      </c>
      <c r="AF574" s="88" t="s">
        <v>99</v>
      </c>
      <c r="AG574" s="89">
        <v>2.8</v>
      </c>
      <c r="AH574" s="89" t="s">
        <v>87</v>
      </c>
      <c r="AI574" s="29">
        <f>IF($AD574="",(IFERROR(VLOOKUP($AH574,$A$2:$H$595,4,0),"")),(IFERROR(IFERROR(VLOOKUP($AH574,$A$2:$H$595,4,0),"")*$AD574,"")))</f>
        <v>389.2</v>
      </c>
      <c r="AJ574" s="30">
        <f>IF($AD574="",(IFERROR(VLOOKUP($AH574,$A$2:$H$595,5,0),"")),(IFERROR(IFERROR(VLOOKUP($AH574,$A$2:$H$595,5,0),"")*$AD574,"")))</f>
        <v>12.04</v>
      </c>
      <c r="AK574" s="152">
        <f>IF($AD574="",(IFERROR(VLOOKUP($AH574,$A$2:$H$595,6,0),"")),(IFERROR(IFERROR(VLOOKUP($AH574,$A$2:$H$595,6,0),"")*$AD574,"")))</f>
        <v>77.559999999999988</v>
      </c>
      <c r="AL574" s="31">
        <f>IF($AD574="",(IFERROR(VLOOKUP($AH574,$A$2:$H$595,7,0),"")),(IFERROR(IFERROR(VLOOKUP($AH574,$A$2:$H$595,7,0),"")*$AD574,"")))</f>
        <v>1.4</v>
      </c>
    </row>
    <row r="575" spans="10:39" x14ac:dyDescent="0.3">
      <c r="J575" s="88">
        <v>0.05</v>
      </c>
      <c r="K575" s="140">
        <f t="shared" si="542"/>
        <v>5</v>
      </c>
      <c r="L575" s="88" t="s">
        <v>99</v>
      </c>
      <c r="M575" s="89"/>
      <c r="N575" s="89" t="s">
        <v>15</v>
      </c>
      <c r="O575" s="245">
        <f>IF($J575="",(IFERROR(VLOOKUP($N575,$A$2:$H$595,4,0),"")),(IFERROR(IFERROR(VLOOKUP($N575,$A$2:$H$595,4,0),"")*$J575,"")))</f>
        <v>35.85</v>
      </c>
      <c r="P575" s="237">
        <f>IF($J575="",(IFERROR(VLOOKUP($N575,$A$2:$H$595,5,0),"")),(IFERROR(IFERROR(VLOOKUP($N575,$A$2:$H$595,5,0),"")*$J575,"")))</f>
        <v>0.05</v>
      </c>
      <c r="Q575" s="252">
        <f>IF($J575="",(IFERROR(VLOOKUP($N575,$A$2:$H$595,6,0),"")),(IFERROR(IFERROR(VLOOKUP($N575,$A$2:$H$595,6,0),"")*$J575,"")))</f>
        <v>0</v>
      </c>
      <c r="R575" s="260">
        <f>IF($J575="",(IFERROR(VLOOKUP($N575,$A$2:$H$595,7,0),"")),(IFERROR(IFERROR(VLOOKUP($N575,$A$2:$H$595,7,0),"")*$J575,"")))</f>
        <v>4.05</v>
      </c>
      <c r="S575">
        <f>IFERROR(VLOOKUP($X575,$A$2:$H$595,4,0),"")</f>
        <v>900</v>
      </c>
      <c r="T575" s="88">
        <f t="shared" si="579"/>
        <v>3.9833333333333332E-2</v>
      </c>
      <c r="U575" s="140">
        <f t="shared" si="543"/>
        <v>3.9833333333333334</v>
      </c>
      <c r="V575" s="88" t="s">
        <v>99</v>
      </c>
      <c r="W575" s="89"/>
      <c r="X575" s="89" t="s">
        <v>21</v>
      </c>
      <c r="Y575" s="29">
        <f>IF($T575="",(IFERROR(VLOOKUP($X575,$A$2:$H$595,4,0),"")),(IFERROR(IFERROR(VLOOKUP($X575,$A$2:$H$595,4,0),"")*$T575,"")))</f>
        <v>35.85</v>
      </c>
      <c r="Z575" s="30">
        <f>IF($T575="",(IFERROR(VLOOKUP($X575,$A$2:$H$595,5,0),"")),(IFERROR(IFERROR(VLOOKUP($X575,$A$2:$H$595,5,0),"")*$T575,"")))</f>
        <v>0</v>
      </c>
      <c r="AA575" s="152">
        <f>IF($T575="",(IFERROR(VLOOKUP($X575,$A$2:$H$595,6,0),"")),(IFERROR(IFERROR(VLOOKUP($X575,$A$2:$H$595,6,0),"")*$T575,"")))</f>
        <v>0</v>
      </c>
      <c r="AB575" s="31">
        <f>IF($T575="",(IFERROR(VLOOKUP($X575,$A$2:$H$595,7,0),"")),(IFERROR(IFERROR(VLOOKUP($X575,$A$2:$H$595,7,0),"")*$T575,"")))</f>
        <v>3.9434999999999998</v>
      </c>
      <c r="AC575">
        <f>IFERROR(VLOOKUP($AH575,$A$2:$H$595,4,0),"")</f>
        <v>717</v>
      </c>
      <c r="AD575" s="88">
        <f t="shared" si="580"/>
        <v>0.05</v>
      </c>
      <c r="AE575" s="140">
        <f t="shared" si="544"/>
        <v>5</v>
      </c>
      <c r="AF575" s="88" t="s">
        <v>99</v>
      </c>
      <c r="AG575" s="89"/>
      <c r="AH575" s="89" t="s">
        <v>15</v>
      </c>
      <c r="AI575" s="29">
        <f>IF($AD575="",(IFERROR(VLOOKUP($AH575,$A$2:$H$595,4,0),"")),(IFERROR(IFERROR(VLOOKUP($AH575,$A$2:$H$595,4,0),"")*$AD575,"")))</f>
        <v>35.85</v>
      </c>
      <c r="AJ575" s="30">
        <f>IF($AD575="",(IFERROR(VLOOKUP($AH575,$A$2:$H$595,5,0),"")),(IFERROR(IFERROR(VLOOKUP($AH575,$A$2:$H$595,5,0),"")*$AD575,"")))</f>
        <v>0.05</v>
      </c>
      <c r="AK575" s="152">
        <f>IF($AD575="",(IFERROR(VLOOKUP($AH575,$A$2:$H$595,6,0),"")),(IFERROR(IFERROR(VLOOKUP($AH575,$A$2:$H$595,6,0),"")*$AD575,"")))</f>
        <v>0</v>
      </c>
      <c r="AL575" s="31">
        <f>IF($AD575="",(IFERROR(VLOOKUP($AH575,$A$2:$H$595,7,0),"")),(IFERROR(IFERROR(VLOOKUP($AH575,$A$2:$H$595,7,0),"")*$AD575,"")))</f>
        <v>4.05</v>
      </c>
    </row>
    <row r="576" spans="10:39" x14ac:dyDescent="0.3">
      <c r="J576" s="88"/>
      <c r="K576" s="140"/>
      <c r="L576" s="88"/>
      <c r="M576" s="89"/>
      <c r="N576" s="89"/>
      <c r="O576" s="245"/>
      <c r="P576" s="237"/>
      <c r="Q576" s="252"/>
      <c r="R576" s="260"/>
      <c r="T576" s="88" t="str">
        <f t="shared" si="579"/>
        <v/>
      </c>
      <c r="U576" s="140"/>
      <c r="V576" s="88"/>
      <c r="W576" s="89"/>
      <c r="X576" s="89"/>
      <c r="Y576" s="29"/>
      <c r="Z576" s="30"/>
      <c r="AA576" s="152"/>
      <c r="AB576" s="31"/>
      <c r="AD576" s="88" t="str">
        <f t="shared" si="580"/>
        <v/>
      </c>
      <c r="AE576" s="140"/>
      <c r="AF576" s="88"/>
      <c r="AG576" s="89"/>
      <c r="AH576" s="89"/>
      <c r="AI576" s="29"/>
      <c r="AJ576" s="30"/>
      <c r="AK576" s="152"/>
      <c r="AL576" s="31"/>
    </row>
    <row r="577" spans="10:39" s="3" customFormat="1" x14ac:dyDescent="0.3">
      <c r="J577" s="88"/>
      <c r="K577" s="140"/>
      <c r="L577" s="88"/>
      <c r="M577" s="89"/>
      <c r="N577" s="89"/>
      <c r="O577" s="245"/>
      <c r="P577" s="237"/>
      <c r="Q577" s="252"/>
      <c r="R577" s="260"/>
      <c r="S577"/>
      <c r="T577" s="88" t="str">
        <f t="shared" si="579"/>
        <v/>
      </c>
      <c r="U577" s="140"/>
      <c r="V577" s="88"/>
      <c r="W577" s="89"/>
      <c r="X577" s="89"/>
      <c r="Y577" s="29"/>
      <c r="Z577" s="30"/>
      <c r="AA577" s="152"/>
      <c r="AB577" s="31"/>
      <c r="AC577"/>
      <c r="AD577" s="88" t="str">
        <f t="shared" si="580"/>
        <v/>
      </c>
      <c r="AE577" s="140"/>
      <c r="AF577" s="88"/>
      <c r="AG577" s="89"/>
      <c r="AH577" s="89"/>
      <c r="AI577" s="29"/>
      <c r="AJ577" s="30"/>
      <c r="AK577" s="152"/>
      <c r="AL577" s="31"/>
      <c r="AM577"/>
    </row>
    <row r="578" spans="10:39" x14ac:dyDescent="0.3">
      <c r="J578" s="88"/>
      <c r="K578" s="140"/>
      <c r="L578" s="88"/>
      <c r="M578" s="89" t="s">
        <v>107</v>
      </c>
      <c r="N578" s="89"/>
      <c r="O578" s="206">
        <f>SUM(O573:O577)</f>
        <v>667.85</v>
      </c>
      <c r="P578" s="215">
        <f t="shared" ref="P578" si="581">SUM(P573:P577)</f>
        <v>57.849999999999994</v>
      </c>
      <c r="Q578" s="225">
        <f t="shared" ref="Q578" si="582">SUM(Q573:Q577)</f>
        <v>85.800000000000011</v>
      </c>
      <c r="R578" s="231">
        <f t="shared" ref="R578" si="583">SUM(R573:R577)</f>
        <v>9.0500000000000007</v>
      </c>
      <c r="S578" s="3">
        <v>1098</v>
      </c>
      <c r="T578" s="88"/>
      <c r="U578" s="140"/>
      <c r="V578" s="88"/>
      <c r="W578" s="89" t="s">
        <v>107</v>
      </c>
      <c r="X578" s="89"/>
      <c r="Y578" s="32">
        <f>SUM(Y573:Y577)</f>
        <v>665.05000000000007</v>
      </c>
      <c r="Z578" s="45">
        <f t="shared" ref="Z578" si="584">SUM(Z573:Z577)</f>
        <v>50.6</v>
      </c>
      <c r="AA578" s="148">
        <f t="shared" ref="AA578" si="585">SUM(AA573:AA577)</f>
        <v>92.4</v>
      </c>
      <c r="AB578" s="46">
        <f t="shared" ref="AB578" si="586">SUM(AB573:AB577)</f>
        <v>9.0034999999999989</v>
      </c>
      <c r="AC578" s="3">
        <v>961</v>
      </c>
      <c r="AD578" s="88"/>
      <c r="AE578" s="140"/>
      <c r="AF578" s="88"/>
      <c r="AG578" s="89" t="s">
        <v>107</v>
      </c>
      <c r="AH578" s="89"/>
      <c r="AI578" s="32">
        <f>SUM(AI573:AI577)</f>
        <v>659.05000000000007</v>
      </c>
      <c r="AJ578" s="45">
        <f t="shared" ref="AJ578" si="587">SUM(AJ573:AJ577)</f>
        <v>42.089999999999996</v>
      </c>
      <c r="AK578" s="148">
        <f t="shared" ref="AK578" si="588">SUM(AK573:AK577)</f>
        <v>77.559999999999988</v>
      </c>
      <c r="AL578" s="46">
        <f t="shared" ref="AL578" si="589">SUM(AL573:AL577)</f>
        <v>17.45</v>
      </c>
    </row>
    <row r="579" spans="10:39" ht="15" thickBot="1" x14ac:dyDescent="0.35">
      <c r="J579" s="90"/>
      <c r="K579" s="142"/>
      <c r="L579" s="90"/>
      <c r="M579" s="91"/>
      <c r="N579" s="91"/>
      <c r="O579" s="246"/>
      <c r="P579" s="238"/>
      <c r="Q579" s="253"/>
      <c r="R579" s="261"/>
      <c r="S579" s="3"/>
      <c r="T579" s="90" t="str">
        <f t="shared" ref="T579:T584" si="590">IFERROR(IF(W579="",O579/S579,W579),"")</f>
        <v/>
      </c>
      <c r="U579" s="142"/>
      <c r="V579" s="90"/>
      <c r="W579" s="91"/>
      <c r="X579" s="91"/>
      <c r="Y579" s="36"/>
      <c r="Z579" s="34"/>
      <c r="AA579" s="149"/>
      <c r="AB579" s="35"/>
      <c r="AC579" s="3"/>
      <c r="AD579" s="90" t="str">
        <f t="shared" ref="AD579:AD584" si="591">IFERROR(IF(AG579="",Y579/AC579,AG579),"")</f>
        <v/>
      </c>
      <c r="AE579" s="142"/>
      <c r="AF579" s="90"/>
      <c r="AG579" s="91"/>
      <c r="AH579" s="91"/>
      <c r="AI579" s="36"/>
      <c r="AJ579" s="34"/>
      <c r="AK579" s="149"/>
      <c r="AL579" s="35"/>
    </row>
    <row r="580" spans="10:39" ht="15" thickTop="1" x14ac:dyDescent="0.3">
      <c r="J580" s="92">
        <v>1</v>
      </c>
      <c r="K580" s="129">
        <f t="shared" si="542"/>
        <v>100</v>
      </c>
      <c r="L580" s="92" t="s">
        <v>99</v>
      </c>
      <c r="M580" s="93"/>
      <c r="N580" s="93" t="s">
        <v>10</v>
      </c>
      <c r="O580" s="244">
        <f>IF($J580="",(IFERROR(VLOOKUP($N580,$A$2:$H$595,4,0),"")),(IFERROR(IFERROR(VLOOKUP($N580,$A$2:$H$595,4,0),"")*$J580,"")))</f>
        <v>360</v>
      </c>
      <c r="P580" s="236">
        <f>IF($J580="",(IFERROR(VLOOKUP($N580,$A$2:$H$595,5,0),"")),(IFERROR(IFERROR(VLOOKUP($N580,$A$2:$H$595,5,0),"")*$J580,"")))</f>
        <v>13</v>
      </c>
      <c r="Q580" s="251">
        <f>IF($J580="",(IFERROR(VLOOKUP($N580,$A$2:$H$595,6,0),"")),(IFERROR(IFERROR(VLOOKUP($N580,$A$2:$H$595,6,0),"")*$J580,"")))</f>
        <v>68</v>
      </c>
      <c r="R580" s="259">
        <f>IF($J580="",(IFERROR(VLOOKUP($N580,$A$2:$H$595,7,0),"")),(IFERROR(IFERROR(VLOOKUP($N580,$A$2:$H$595,7,0),"")*$J580,"")))</f>
        <v>7</v>
      </c>
      <c r="S580">
        <f>IFERROR(VLOOKUP($X580,$A$2:$H$595,4,0),"")</f>
        <v>383</v>
      </c>
      <c r="T580" s="92">
        <f t="shared" si="590"/>
        <v>0.7</v>
      </c>
      <c r="U580" s="129">
        <f t="shared" si="543"/>
        <v>70</v>
      </c>
      <c r="V580" s="92" t="s">
        <v>99</v>
      </c>
      <c r="W580" s="93">
        <v>0.7</v>
      </c>
      <c r="X580" s="93" t="s">
        <v>40</v>
      </c>
      <c r="Y580" s="26">
        <f>IF($T580="",(IFERROR(VLOOKUP($X580,$A$2:$H$595,4,0),"")),(IFERROR(IFERROR(VLOOKUP($X580,$A$2:$H$595,4,0),"")*$T580,"")))</f>
        <v>268.09999999999997</v>
      </c>
      <c r="Z580" s="27">
        <f>IF($T580="",(IFERROR(VLOOKUP($X580,$A$2:$H$595,5,0),"")),(IFERROR(IFERROR(VLOOKUP($X580,$A$2:$H$595,5,0),"")*$T580,"")))</f>
        <v>4.55</v>
      </c>
      <c r="AA580" s="151">
        <f>IF($T580="",(IFERROR(VLOOKUP($X580,$A$2:$H$595,6,0),"")),(IFERROR(IFERROR(VLOOKUP($X580,$A$2:$H$595,6,0),"")*$T580,"")))</f>
        <v>60.55</v>
      </c>
      <c r="AB580" s="28">
        <f>IF($T580="",(IFERROR(VLOOKUP($X580,$A$2:$H$595,7,0),"")),(IFERROR(IFERROR(VLOOKUP($X580,$A$2:$H$595,7,0),"")*$T580,"")))</f>
        <v>0.7</v>
      </c>
      <c r="AC580">
        <f>IFERROR(VLOOKUP($AH580,$A$2:$H$595,4,0),"")</f>
        <v>202</v>
      </c>
      <c r="AD580" s="92">
        <f t="shared" si="591"/>
        <v>1.3</v>
      </c>
      <c r="AE580" s="129">
        <f t="shared" si="544"/>
        <v>130</v>
      </c>
      <c r="AF580" s="92" t="s">
        <v>99</v>
      </c>
      <c r="AG580" s="93">
        <v>1.3</v>
      </c>
      <c r="AH580" s="93" t="s">
        <v>145</v>
      </c>
      <c r="AI580" s="26">
        <f>IF($AD580="",(IFERROR(VLOOKUP($AH580,$A$2:$H$595,4,0),"")),(IFERROR(IFERROR(VLOOKUP($AH580,$A$2:$H$595,4,0),"")*$AD580,"")))</f>
        <v>262.60000000000002</v>
      </c>
      <c r="AJ580" s="27">
        <f>IF($AD580="",(IFERROR(VLOOKUP($AH580,$A$2:$H$595,5,0),"")),(IFERROR(IFERROR(VLOOKUP($AH580,$A$2:$H$595,5,0),"")*$AD580,"")))</f>
        <v>14.3</v>
      </c>
      <c r="AK580" s="151">
        <f>IF($AD580="",(IFERROR(VLOOKUP($AH580,$A$2:$H$595,6,0),"")),(IFERROR(IFERROR(VLOOKUP($AH580,$A$2:$H$595,6,0),"")*$AD580,"")))</f>
        <v>42.9</v>
      </c>
      <c r="AL580" s="28">
        <f>IF($AD580="",(IFERROR(VLOOKUP($AH580,$A$2:$H$595,7,0),"")),(IFERROR(IFERROR(VLOOKUP($AH580,$A$2:$H$595,7,0),"")*$AD580,"")))</f>
        <v>0.65</v>
      </c>
    </row>
    <row r="581" spans="10:39" x14ac:dyDescent="0.3">
      <c r="J581" s="94">
        <v>0.5</v>
      </c>
      <c r="K581" s="130">
        <f t="shared" si="542"/>
        <v>50</v>
      </c>
      <c r="L581" s="94" t="s">
        <v>99</v>
      </c>
      <c r="M581" s="95"/>
      <c r="N581" s="95" t="s">
        <v>14</v>
      </c>
      <c r="O581" s="245">
        <f>IF($J581="",(IFERROR(VLOOKUP($N581,$A$2:$H$595,4,0),"")),(IFERROR(IFERROR(VLOOKUP($N581,$A$2:$H$595,4,0),"")*$J581,"")))</f>
        <v>300</v>
      </c>
      <c r="P581" s="237">
        <f>IF($J581="",(IFERROR(VLOOKUP($N581,$A$2:$H$595,5,0),"")),(IFERROR(IFERROR(VLOOKUP($N581,$A$2:$H$595,5,0),"")*$J581,"")))</f>
        <v>12</v>
      </c>
      <c r="Q581" s="252">
        <f>IF($J581="",(IFERROR(VLOOKUP($N581,$A$2:$H$595,6,0),"")),(IFERROR(IFERROR(VLOOKUP($N581,$A$2:$H$595,6,0),"")*$J581,"")))</f>
        <v>6</v>
      </c>
      <c r="R581" s="260">
        <f>IF($J581="",(IFERROR(VLOOKUP($N581,$A$2:$H$595,7,0),"")),(IFERROR(IFERROR(VLOOKUP($N581,$A$2:$H$595,7,0),"")*$J581,"")))</f>
        <v>24</v>
      </c>
      <c r="S581">
        <f>IFERROR(VLOOKUP($X581,$A$2:$H$595,4,0),"")</f>
        <v>654</v>
      </c>
      <c r="T581" s="94">
        <f t="shared" si="590"/>
        <v>0.25</v>
      </c>
      <c r="U581" s="130">
        <f t="shared" si="543"/>
        <v>25</v>
      </c>
      <c r="V581" s="94" t="s">
        <v>99</v>
      </c>
      <c r="W581" s="95">
        <v>0.25</v>
      </c>
      <c r="X581" s="95" t="s">
        <v>27</v>
      </c>
      <c r="Y581" s="29">
        <f>IF($T581="",(IFERROR(VLOOKUP($X581,$A$2:$H$595,4,0),"")),(IFERROR(IFERROR(VLOOKUP($X581,$A$2:$H$595,4,0),"")*$T581,"")))</f>
        <v>163.5</v>
      </c>
      <c r="Z581" s="30">
        <f>IF($T581="",(IFERROR(VLOOKUP($X581,$A$2:$H$595,5,0),"")),(IFERROR(IFERROR(VLOOKUP($X581,$A$2:$H$595,5,0),"")*$T581,"")))</f>
        <v>3.75</v>
      </c>
      <c r="AA581" s="152">
        <f>IF($T581="",(IFERROR(VLOOKUP($X581,$A$2:$H$595,6,0),"")),(IFERROR(IFERROR(VLOOKUP($X581,$A$2:$H$595,6,0),"")*$T581,"")))</f>
        <v>3.5</v>
      </c>
      <c r="AB581" s="31">
        <f>IF($T581="",(IFERROR(VLOOKUP($X581,$A$2:$H$595,7,0),"")),(IFERROR(IFERROR(VLOOKUP($X581,$A$2:$H$595,7,0),"")*$T581,"")))</f>
        <v>16.25</v>
      </c>
      <c r="AC581">
        <f>IFERROR(VLOOKUP($AH581,$A$2:$H$595,4,0),"")</f>
        <v>160</v>
      </c>
      <c r="AD581" s="94">
        <f t="shared" si="591"/>
        <v>1</v>
      </c>
      <c r="AE581" s="130">
        <f t="shared" si="544"/>
        <v>100</v>
      </c>
      <c r="AF581" s="94" t="s">
        <v>99</v>
      </c>
      <c r="AG581" s="95">
        <v>1</v>
      </c>
      <c r="AH581" s="95" t="s">
        <v>80</v>
      </c>
      <c r="AI581" s="29">
        <f>IF($AD581="",(IFERROR(VLOOKUP($AH581,$A$2:$H$595,4,0),"")),(IFERROR(IFERROR(VLOOKUP($AH581,$A$2:$H$595,4,0),"")*$AD581,"")))</f>
        <v>160</v>
      </c>
      <c r="AJ581" s="30">
        <f>IF($AD581="",(IFERROR(VLOOKUP($AH581,$A$2:$H$595,5,0),"")),(IFERROR(IFERROR(VLOOKUP($AH581,$A$2:$H$595,5,0),"")*$AD581,"")))</f>
        <v>2</v>
      </c>
      <c r="AK581" s="152">
        <f>IF($AD581="",(IFERROR(VLOOKUP($AH581,$A$2:$H$595,6,0),"")),(IFERROR(IFERROR(VLOOKUP($AH581,$A$2:$H$595,6,0),"")*$AD581,"")))</f>
        <v>8.5299999999999994</v>
      </c>
      <c r="AL581" s="31">
        <f>IF($AD581="",(IFERROR(VLOOKUP($AH581,$A$2:$H$595,7,0),"")),(IFERROR(IFERROR(VLOOKUP($AH581,$A$2:$H$595,7,0),"")*$AD581,"")))</f>
        <v>14.66</v>
      </c>
    </row>
    <row r="582" spans="10:39" x14ac:dyDescent="0.3">
      <c r="J582" s="94">
        <v>0.5</v>
      </c>
      <c r="K582" s="130">
        <f t="shared" si="542"/>
        <v>50</v>
      </c>
      <c r="L582" s="94" t="s">
        <v>99</v>
      </c>
      <c r="M582" s="95"/>
      <c r="N582" s="95" t="s">
        <v>25</v>
      </c>
      <c r="O582" s="245">
        <f>IF($J582="",(IFERROR(VLOOKUP($N582,$A$2:$H$595,4,0),"")),(IFERROR(IFERROR(VLOOKUP($N582,$A$2:$H$595,4,0),"")*$J582,"")))</f>
        <v>30</v>
      </c>
      <c r="P582" s="237">
        <f>IF($J582="",(IFERROR(VLOOKUP($N582,$A$2:$H$595,5,0),"")),(IFERROR(IFERROR(VLOOKUP($N582,$A$2:$H$595,5,0),"")*$J582,"")))</f>
        <v>0.5</v>
      </c>
      <c r="Q582" s="252">
        <f>IF($J582="",(IFERROR(VLOOKUP($N582,$A$2:$H$595,6,0),"")),(IFERROR(IFERROR(VLOOKUP($N582,$A$2:$H$595,6,0),"")*$J582,"")))</f>
        <v>7</v>
      </c>
      <c r="R582" s="260">
        <f>IF($J582="",(IFERROR(VLOOKUP($N582,$A$2:$H$595,7,0),"")),(IFERROR(IFERROR(VLOOKUP($N582,$A$2:$H$595,7,0),"")*$J582,"")))</f>
        <v>0</v>
      </c>
      <c r="S582">
        <f>IFERROR(VLOOKUP($X582,$A$2:$H$595,4,0),"")</f>
        <v>45</v>
      </c>
      <c r="T582" s="94">
        <f t="shared" si="590"/>
        <v>0.7</v>
      </c>
      <c r="U582" s="130">
        <f t="shared" si="543"/>
        <v>70</v>
      </c>
      <c r="V582" s="94" t="s">
        <v>99</v>
      </c>
      <c r="W582" s="95">
        <v>0.7</v>
      </c>
      <c r="X582" s="95" t="s">
        <v>26</v>
      </c>
      <c r="Y582" s="29">
        <f>IF($T582="",(IFERROR(VLOOKUP($X582,$A$2:$H$595,4,0),"")),(IFERROR(IFERROR(VLOOKUP($X582,$A$2:$H$595,4,0),"")*$T582,"")))</f>
        <v>31.499999999999996</v>
      </c>
      <c r="Z582" s="30">
        <f>IF($T582="",(IFERROR(VLOOKUP($X582,$A$2:$H$595,5,0),"")),(IFERROR(IFERROR(VLOOKUP($X582,$A$2:$H$595,5,0),"")*$T582,"")))</f>
        <v>0.7</v>
      </c>
      <c r="AA582" s="152">
        <f>IF($T582="",(IFERROR(VLOOKUP($X582,$A$2:$H$595,6,0),"")),(IFERROR(IFERROR(VLOOKUP($X582,$A$2:$H$595,6,0),"")*$T582,"")))</f>
        <v>3.5</v>
      </c>
      <c r="AB582" s="31">
        <f>IF($T582="",(IFERROR(VLOOKUP($X582,$A$2:$H$595,7,0),"")),(IFERROR(IFERROR(VLOOKUP($X582,$A$2:$H$595,7,0),"")*$T582,"")))</f>
        <v>0</v>
      </c>
      <c r="AC582">
        <f>IFERROR(VLOOKUP($AH582,$A$2:$H$595,4,0),"")</f>
        <v>717</v>
      </c>
      <c r="AD582" s="94">
        <f t="shared" si="591"/>
        <v>0.05</v>
      </c>
      <c r="AE582" s="130">
        <f t="shared" si="544"/>
        <v>5</v>
      </c>
      <c r="AF582" s="94" t="s">
        <v>99</v>
      </c>
      <c r="AG582" s="95">
        <v>0.05</v>
      </c>
      <c r="AH582" s="95" t="s">
        <v>15</v>
      </c>
      <c r="AI582" s="29">
        <f>IF($AD582="",(IFERROR(VLOOKUP($AH582,$A$2:$H$595,4,0),"")),(IFERROR(IFERROR(VLOOKUP($AH582,$A$2:$H$595,4,0),"")*$AD582,"")))</f>
        <v>35.85</v>
      </c>
      <c r="AJ582" s="30">
        <f>IF($AD582="",(IFERROR(VLOOKUP($AH582,$A$2:$H$595,5,0),"")),(IFERROR(IFERROR(VLOOKUP($AH582,$A$2:$H$595,5,0),"")*$AD582,"")))</f>
        <v>0.05</v>
      </c>
      <c r="AK582" s="152">
        <f>IF($AD582="",(IFERROR(VLOOKUP($AH582,$A$2:$H$595,6,0),"")),(IFERROR(IFERROR(VLOOKUP($AH582,$A$2:$H$595,6,0),"")*$AD582,"")))</f>
        <v>0</v>
      </c>
      <c r="AL582" s="31">
        <f>IF($AD582="",(IFERROR(VLOOKUP($AH582,$A$2:$H$595,7,0),"")),(IFERROR(IFERROR(VLOOKUP($AH582,$A$2:$H$595,7,0),"")*$AD582,"")))</f>
        <v>4.05</v>
      </c>
    </row>
    <row r="583" spans="10:39" x14ac:dyDescent="0.3">
      <c r="J583" s="94">
        <v>1</v>
      </c>
      <c r="K583" s="127">
        <v>1</v>
      </c>
      <c r="L583" s="94" t="s">
        <v>105</v>
      </c>
      <c r="M583" s="95"/>
      <c r="N583" s="95" t="s">
        <v>134</v>
      </c>
      <c r="O583" s="245">
        <f>IF($J583="",(IFERROR(VLOOKUP($N583,$A$2:$H$595,4,0),"")),(IFERROR(IFERROR(VLOOKUP($N583,$A$2:$H$595,4,0),"")*$J583,"")))</f>
        <v>120</v>
      </c>
      <c r="P583" s="237">
        <f>IF($J583="",(IFERROR(VLOOKUP($N583,$A$2:$H$595,5,0),"")),(IFERROR(IFERROR(VLOOKUP($N583,$A$2:$H$595,5,0),"")*$J583,"")))</f>
        <v>24</v>
      </c>
      <c r="Q583" s="252">
        <f>IF($J583="",(IFERROR(VLOOKUP($N583,$A$2:$H$595,6,0),"")),(IFERROR(IFERROR(VLOOKUP($N583,$A$2:$H$595,6,0),"")*$J583,"")))</f>
        <v>3</v>
      </c>
      <c r="R583" s="260">
        <f>IF($J583="",(IFERROR(VLOOKUP($N583,$A$2:$H$595,7,0),"")),(IFERROR(IFERROR(VLOOKUP($N583,$A$2:$H$595,7,0),"")*$J583,"")))</f>
        <v>1</v>
      </c>
      <c r="S583">
        <f>IFERROR(VLOOKUP($X583,$A$2:$H$595,4,0),"")</f>
        <v>80</v>
      </c>
      <c r="T583" s="94">
        <f t="shared" si="590"/>
        <v>2.5</v>
      </c>
      <c r="U583" s="130">
        <f t="shared" si="543"/>
        <v>250</v>
      </c>
      <c r="V583" s="94" t="s">
        <v>99</v>
      </c>
      <c r="W583" s="95">
        <v>2.5</v>
      </c>
      <c r="X583" s="95" t="s">
        <v>73</v>
      </c>
      <c r="Y583" s="29">
        <f>IF($T583="",(IFERROR(VLOOKUP($X583,$A$2:$H$595,4,0),"")),(IFERROR(IFERROR(VLOOKUP($X583,$A$2:$H$595,4,0),"")*$T583,"")))</f>
        <v>200</v>
      </c>
      <c r="Z583" s="30">
        <f>IF($T583="",(IFERROR(VLOOKUP($X583,$A$2:$H$595,5,0),"")),(IFERROR(IFERROR(VLOOKUP($X583,$A$2:$H$595,5,0),"")*$T583,"")))</f>
        <v>27.5</v>
      </c>
      <c r="AA583" s="152">
        <f>IF($T583="",(IFERROR(VLOOKUP($X583,$A$2:$H$595,6,0),"")),(IFERROR(IFERROR(VLOOKUP($X583,$A$2:$H$595,6,0),"")*$T583,"")))</f>
        <v>7.5</v>
      </c>
      <c r="AB583" s="31">
        <f>IF($T583="",(IFERROR(VLOOKUP($X583,$A$2:$H$595,7,0),"")),(IFERROR(IFERROR(VLOOKUP($X583,$A$2:$H$595,7,0),"")*$T583,"")))</f>
        <v>5.75</v>
      </c>
      <c r="AC583">
        <f>IFERROR(VLOOKUP($AH583,$A$2:$H$595,4,0),"")</f>
        <v>100</v>
      </c>
      <c r="AD583" s="94">
        <f t="shared" si="591"/>
        <v>1</v>
      </c>
      <c r="AE583" s="130">
        <f t="shared" si="544"/>
        <v>100</v>
      </c>
      <c r="AF583" s="94" t="s">
        <v>99</v>
      </c>
      <c r="AG583" s="95">
        <v>1</v>
      </c>
      <c r="AH583" s="95" t="s">
        <v>34</v>
      </c>
      <c r="AI583" s="29">
        <f>IF($AD583="",(IFERROR(VLOOKUP($AH583,$A$2:$H$595,4,0),"")),(IFERROR(IFERROR(VLOOKUP($AH583,$A$2:$H$595,4,0),"")*$AD583,"")))</f>
        <v>100</v>
      </c>
      <c r="AJ583" s="30">
        <f>IF($AD583="",(IFERROR(VLOOKUP($AH583,$A$2:$H$595,5,0),"")),(IFERROR(IFERROR(VLOOKUP($AH583,$A$2:$H$595,5,0),"")*$AD583,"")))</f>
        <v>21</v>
      </c>
      <c r="AK583" s="152">
        <f>IF($AD583="",(IFERROR(VLOOKUP($AH583,$A$2:$H$595,6,0),"")),(IFERROR(IFERROR(VLOOKUP($AH583,$A$2:$H$595,6,0),"")*$AD583,"")))</f>
        <v>1</v>
      </c>
      <c r="AL583" s="31">
        <f>IF($AD583="",(IFERROR(VLOOKUP($AH583,$A$2:$H$595,7,0),"")),(IFERROR(IFERROR(VLOOKUP($AH583,$A$2:$H$595,7,0),"")*$AD583,"")))</f>
        <v>2</v>
      </c>
    </row>
    <row r="584" spans="10:39" x14ac:dyDescent="0.3">
      <c r="J584" s="94"/>
      <c r="K584" s="130"/>
      <c r="L584" s="94"/>
      <c r="M584" s="95"/>
      <c r="N584" s="95"/>
      <c r="O584" s="245"/>
      <c r="P584" s="237"/>
      <c r="Q584" s="252"/>
      <c r="R584" s="260"/>
      <c r="S584">
        <f>IFERROR(VLOOKUP($X584,$A$2:$H$595,4,0),"")</f>
        <v>486</v>
      </c>
      <c r="T584" s="94">
        <f t="shared" si="590"/>
        <v>0.3</v>
      </c>
      <c r="U584" s="130">
        <f t="shared" si="543"/>
        <v>30</v>
      </c>
      <c r="V584" s="94" t="s">
        <v>99</v>
      </c>
      <c r="W584" s="95">
        <v>0.3</v>
      </c>
      <c r="X584" s="95" t="s">
        <v>20</v>
      </c>
      <c r="Y584" s="29">
        <f>IF($T584="",(IFERROR(VLOOKUP($X584,$A$2:$H$595,4,0),"")),(IFERROR(IFERROR(VLOOKUP($X584,$A$2:$H$595,4,0),"")*$T584,"")))</f>
        <v>145.79999999999998</v>
      </c>
      <c r="Z584" s="30">
        <f>IF($T584="",(IFERROR(VLOOKUP($X584,$A$2:$H$595,5,0),"")),(IFERROR(IFERROR(VLOOKUP($X584,$A$2:$H$595,5,0),"")*$T584,"")))</f>
        <v>6</v>
      </c>
      <c r="AA584" s="152">
        <f>IF($T584="",(IFERROR(VLOOKUP($X584,$A$2:$H$595,6,0),"")),(IFERROR(IFERROR(VLOOKUP($X584,$A$2:$H$595,6,0),"")*$T584,"")))</f>
        <v>9.9</v>
      </c>
      <c r="AB584" s="31">
        <f>IF($T584="",(IFERROR(VLOOKUP($X584,$A$2:$H$595,7,0),"")),(IFERROR(IFERROR(VLOOKUP($X584,$A$2:$H$595,7,0),"")*$T584,"")))</f>
        <v>9.2999999999999989</v>
      </c>
      <c r="AC584">
        <f>IFERROR(VLOOKUP($AH584,$A$2:$H$595,4,0),"")</f>
        <v>80</v>
      </c>
      <c r="AD584" s="94">
        <f t="shared" si="591"/>
        <v>3</v>
      </c>
      <c r="AE584" s="127">
        <v>3</v>
      </c>
      <c r="AF584" s="94" t="s">
        <v>100</v>
      </c>
      <c r="AG584" s="95">
        <v>3</v>
      </c>
      <c r="AH584" s="95" t="s">
        <v>5</v>
      </c>
      <c r="AI584" s="29">
        <f>IF($AD584="",(IFERROR(VLOOKUP($AH584,$A$2:$H$595,4,0),"")),(IFERROR(IFERROR(VLOOKUP($AH584,$A$2:$H$595,4,0),"")*$AD584,"")))</f>
        <v>240</v>
      </c>
      <c r="AJ584" s="30">
        <f>IF($AD584="",(IFERROR(VLOOKUP($AH584,$A$2:$H$595,5,0),"")),(IFERROR(IFERROR(VLOOKUP($AH584,$A$2:$H$595,5,0),"")*$AD584,"")))</f>
        <v>18</v>
      </c>
      <c r="AK584" s="152">
        <f>IF($AD584="",(IFERROR(VLOOKUP($AH584,$A$2:$H$595,6,0),"")),(IFERROR(IFERROR(VLOOKUP($AH584,$A$2:$H$595,6,0),"")*$AD584,"")))</f>
        <v>0</v>
      </c>
      <c r="AL584" s="31">
        <f>IF($AD584="",(IFERROR(VLOOKUP($AH584,$A$2:$H$595,7,0),"")),(IFERROR(IFERROR(VLOOKUP($AH584,$A$2:$H$595,7,0),"")*$AD584,"")))</f>
        <v>15</v>
      </c>
    </row>
    <row r="585" spans="10:39" s="3" customFormat="1" x14ac:dyDescent="0.3">
      <c r="J585" s="94"/>
      <c r="K585" s="130"/>
      <c r="L585" s="94"/>
      <c r="M585" s="95"/>
      <c r="N585" s="95"/>
      <c r="O585" s="206"/>
      <c r="P585" s="237"/>
      <c r="Q585" s="252"/>
      <c r="R585" s="260"/>
      <c r="S585"/>
      <c r="T585" s="94"/>
      <c r="U585" s="130"/>
      <c r="V585" s="94"/>
      <c r="W585" s="95"/>
      <c r="X585" s="95"/>
      <c r="Y585" s="32"/>
      <c r="Z585" s="30"/>
      <c r="AA585" s="152"/>
      <c r="AB585" s="31"/>
      <c r="AC585"/>
      <c r="AD585" s="94"/>
      <c r="AE585" s="130"/>
      <c r="AF585" s="94"/>
      <c r="AG585" s="95"/>
      <c r="AH585" s="95"/>
      <c r="AI585" s="32"/>
      <c r="AJ585" s="30"/>
      <c r="AK585" s="152"/>
      <c r="AL585" s="31"/>
      <c r="AM585"/>
    </row>
    <row r="586" spans="10:39" x14ac:dyDescent="0.3">
      <c r="J586" s="94"/>
      <c r="K586" s="130"/>
      <c r="L586" s="94"/>
      <c r="M586" s="95" t="s">
        <v>107</v>
      </c>
      <c r="N586" s="95"/>
      <c r="O586" s="206">
        <f>SUM(O580:O584)</f>
        <v>810</v>
      </c>
      <c r="P586" s="215">
        <f t="shared" ref="P586" si="592">SUM(P580:P584)</f>
        <v>49.5</v>
      </c>
      <c r="Q586" s="225">
        <f t="shared" ref="Q586" si="593">SUM(Q580:Q584)</f>
        <v>84</v>
      </c>
      <c r="R586" s="231">
        <f t="shared" ref="R586" si="594">SUM(R580:R584)</f>
        <v>32</v>
      </c>
      <c r="S586" s="3">
        <v>1615</v>
      </c>
      <c r="T586" s="94"/>
      <c r="U586" s="130"/>
      <c r="V586" s="94"/>
      <c r="W586" s="95" t="s">
        <v>107</v>
      </c>
      <c r="X586" s="95"/>
      <c r="Y586" s="32">
        <f>SUM(Y580:Y584)</f>
        <v>808.89999999999986</v>
      </c>
      <c r="Z586" s="45">
        <f t="shared" ref="Z586" si="595">SUM(Z580:Z584)</f>
        <v>42.5</v>
      </c>
      <c r="AA586" s="148">
        <f t="shared" ref="AA586" si="596">SUM(AA580:AA584)</f>
        <v>84.95</v>
      </c>
      <c r="AB586" s="46">
        <f t="shared" ref="AB586" si="597">SUM(AB580:AB584)</f>
        <v>32</v>
      </c>
      <c r="AC586" s="3">
        <v>1259</v>
      </c>
      <c r="AD586" s="94"/>
      <c r="AE586" s="130"/>
      <c r="AF586" s="94"/>
      <c r="AG586" s="95" t="s">
        <v>107</v>
      </c>
      <c r="AH586" s="95"/>
      <c r="AI586" s="32">
        <f>SUM(AI580:AI584)</f>
        <v>798.45</v>
      </c>
      <c r="AJ586" s="45">
        <f t="shared" ref="AJ586" si="598">SUM(AJ580:AJ584)</f>
        <v>55.35</v>
      </c>
      <c r="AK586" s="148">
        <f t="shared" ref="AK586" si="599">SUM(AK580:AK584)</f>
        <v>52.43</v>
      </c>
      <c r="AL586" s="46">
        <f t="shared" ref="AL586" si="600">SUM(AL580:AL584)</f>
        <v>36.36</v>
      </c>
    </row>
    <row r="587" spans="10:39" ht="15" thickBot="1" x14ac:dyDescent="0.35">
      <c r="J587" s="96"/>
      <c r="K587" s="131"/>
      <c r="L587" s="96"/>
      <c r="M587" s="97"/>
      <c r="N587" s="97"/>
      <c r="O587" s="246"/>
      <c r="P587" s="238"/>
      <c r="Q587" s="253"/>
      <c r="R587" s="261"/>
      <c r="T587" s="96" t="str">
        <f t="shared" ref="T587:T592" si="601">IFERROR(IF(W587="",O587/S587,W587),"")</f>
        <v/>
      </c>
      <c r="U587" s="131"/>
      <c r="V587" s="96"/>
      <c r="W587" s="97"/>
      <c r="X587" s="97"/>
      <c r="Y587" s="36"/>
      <c r="Z587" s="34"/>
      <c r="AA587" s="149"/>
      <c r="AB587" s="35"/>
      <c r="AD587" s="96" t="str">
        <f t="shared" ref="AD587:AD592" si="602">IFERROR(IF(AG587="",Y587/AC587,AG587),"")</f>
        <v/>
      </c>
      <c r="AE587" s="131"/>
      <c r="AF587" s="96"/>
      <c r="AG587" s="97"/>
      <c r="AH587" s="97"/>
      <c r="AI587" s="36"/>
      <c r="AJ587" s="34"/>
      <c r="AK587" s="149"/>
      <c r="AL587" s="35"/>
    </row>
    <row r="588" spans="10:39" ht="15" thickTop="1" x14ac:dyDescent="0.3">
      <c r="J588" s="78">
        <v>2</v>
      </c>
      <c r="K588" s="118">
        <f t="shared" si="542"/>
        <v>200</v>
      </c>
      <c r="L588" s="78" t="s">
        <v>99</v>
      </c>
      <c r="M588" s="79"/>
      <c r="N588" s="79" t="s">
        <v>48</v>
      </c>
      <c r="O588" s="244">
        <f>IF($J588="",(IFERROR(VLOOKUP($N588,$A$2:$H$595,4,0),"")),(IFERROR(IFERROR(VLOOKUP($N588,$A$2:$H$595,4,0),"")*$J588,"")))</f>
        <v>430</v>
      </c>
      <c r="P588" s="236">
        <f>IF($J588="",(IFERROR(VLOOKUP($N588,$A$2:$H$595,5,0),"")),(IFERROR(IFERROR(VLOOKUP($N588,$A$2:$H$595,5,0),"")*$J588,"")))</f>
        <v>38</v>
      </c>
      <c r="Q588" s="251">
        <f>IF($J588="",(IFERROR(VLOOKUP($N588,$A$2:$H$595,6,0),"")),(IFERROR(IFERROR(VLOOKUP($N588,$A$2:$H$595,6,0),"")*$J588,"")))</f>
        <v>0</v>
      </c>
      <c r="R588" s="259">
        <f>IF($J588="",(IFERROR(VLOOKUP($N588,$A$2:$H$595,7,0),"")),(IFERROR(IFERROR(VLOOKUP($N588,$A$2:$H$595,7,0),"")*$J588,"")))</f>
        <v>30</v>
      </c>
      <c r="S588">
        <f>IFERROR(VLOOKUP($X588,$A$2:$H$595,4,0),"")</f>
        <v>217</v>
      </c>
      <c r="T588" s="78">
        <f t="shared" si="601"/>
        <v>2</v>
      </c>
      <c r="U588" s="118">
        <f t="shared" si="543"/>
        <v>200</v>
      </c>
      <c r="V588" s="78" t="s">
        <v>99</v>
      </c>
      <c r="W588" s="79">
        <v>2</v>
      </c>
      <c r="X588" s="79" t="s">
        <v>31</v>
      </c>
      <c r="Y588" s="26">
        <f>IF($T588="",(IFERROR(VLOOKUP($X588,$A$2:$H$595,4,0),"")),(IFERROR(IFERROR(VLOOKUP($X588,$A$2:$H$595,4,0),"")*$T588,"")))</f>
        <v>434</v>
      </c>
      <c r="Z588" s="27">
        <f>IF($T588="",(IFERROR(VLOOKUP($X588,$A$2:$H$595,5,0),"")),(IFERROR(IFERROR(VLOOKUP($X588,$A$2:$H$595,5,0),"")*$T588,"")))</f>
        <v>40</v>
      </c>
      <c r="AA588" s="151">
        <f>IF($T588="",(IFERROR(VLOOKUP($X588,$A$2:$H$595,6,0),"")),(IFERROR(IFERROR(VLOOKUP($X588,$A$2:$H$595,6,0),"")*$T588,"")))</f>
        <v>0</v>
      </c>
      <c r="AB588" s="28">
        <f>IF($T588="",(IFERROR(VLOOKUP($X588,$A$2:$H$595,7,0),"")),(IFERROR(IFERROR(VLOOKUP($X588,$A$2:$H$595,7,0),"")*$T588,"")))</f>
        <v>28</v>
      </c>
      <c r="AC588">
        <f>IFERROR(VLOOKUP($AH588,$A$2:$H$595,4,0),"")</f>
        <v>170</v>
      </c>
      <c r="AD588" s="78">
        <f t="shared" si="602"/>
        <v>2.552941176470588</v>
      </c>
      <c r="AE588" s="118">
        <f t="shared" si="544"/>
        <v>255.29411764705881</v>
      </c>
      <c r="AF588" s="78" t="s">
        <v>99</v>
      </c>
      <c r="AG588" s="79"/>
      <c r="AH588" s="79" t="s">
        <v>45</v>
      </c>
      <c r="AI588" s="26">
        <f>IF($AD588="",(IFERROR(VLOOKUP($AH588,$A$2:$H$595,4,0),"")),(IFERROR(IFERROR(VLOOKUP($AH588,$A$2:$H$595,4,0),"")*$AD588,"")))</f>
        <v>433.99999999999994</v>
      </c>
      <c r="AJ588" s="27">
        <f>IF($AD588="",(IFERROR(VLOOKUP($AH588,$A$2:$H$595,5,0),"")),(IFERROR(IFERROR(VLOOKUP($AH588,$A$2:$H$595,5,0),"")*$AD588,"")))</f>
        <v>48.505882352941171</v>
      </c>
      <c r="AK588" s="151">
        <f>IF($AD588="",(IFERROR(VLOOKUP($AH588,$A$2:$H$595,6,0),"")),(IFERROR(IFERROR(VLOOKUP($AH588,$A$2:$H$595,6,0),"")*$AD588,"")))</f>
        <v>0</v>
      </c>
      <c r="AL588" s="28">
        <f>IF($AD588="",(IFERROR(VLOOKUP($AH588,$A$2:$H$595,7,0),"")),(IFERROR(IFERROR(VLOOKUP($AH588,$A$2:$H$595,7,0),"")*$AD588,"")))</f>
        <v>25.52941176470588</v>
      </c>
    </row>
    <row r="589" spans="10:39" x14ac:dyDescent="0.3">
      <c r="J589" s="80">
        <v>3.5</v>
      </c>
      <c r="K589" s="119">
        <f t="shared" si="542"/>
        <v>350</v>
      </c>
      <c r="L589" s="80" t="s">
        <v>99</v>
      </c>
      <c r="M589" s="81"/>
      <c r="N589" s="81" t="s">
        <v>54</v>
      </c>
      <c r="O589" s="245">
        <f>IF($J589="",(IFERROR(VLOOKUP($N589,$A$2:$H$595,4,0),"")),(IFERROR(IFERROR(VLOOKUP($N589,$A$2:$H$595,4,0),"")*$J589,"")))</f>
        <v>308</v>
      </c>
      <c r="P589" s="237">
        <f>IF($J589="",(IFERROR(VLOOKUP($N589,$A$2:$H$595,5,0),"")),(IFERROR(IFERROR(VLOOKUP($N589,$A$2:$H$595,5,0),"")*$J589,"")))</f>
        <v>3.5</v>
      </c>
      <c r="Q589" s="252">
        <f>IF($J589="",(IFERROR(VLOOKUP($N589,$A$2:$H$595,6,0),"")),(IFERROR(IFERROR(VLOOKUP($N589,$A$2:$H$595,6,0),"")*$J589,"")))</f>
        <v>73.5</v>
      </c>
      <c r="R589" s="260">
        <f>IF($J589="",(IFERROR(VLOOKUP($N589,$A$2:$H$595,7,0),"")),(IFERROR(IFERROR(VLOOKUP($N589,$A$2:$H$595,7,0),"")*$J589,"")))</f>
        <v>0</v>
      </c>
      <c r="S589">
        <f>IFERROR(VLOOKUP($X589,$A$2:$H$595,4,0),"")</f>
        <v>130</v>
      </c>
      <c r="T589" s="80">
        <f t="shared" si="601"/>
        <v>2.4</v>
      </c>
      <c r="U589" s="119">
        <f t="shared" si="543"/>
        <v>240</v>
      </c>
      <c r="V589" s="80" t="s">
        <v>99</v>
      </c>
      <c r="W589" s="81">
        <v>2.4</v>
      </c>
      <c r="X589" s="81" t="s">
        <v>42</v>
      </c>
      <c r="Y589" s="29">
        <f>IF($T589="",(IFERROR(VLOOKUP($X589,$A$2:$H$595,4,0),"")),(IFERROR(IFERROR(VLOOKUP($X589,$A$2:$H$595,4,0),"")*$T589,"")))</f>
        <v>312</v>
      </c>
      <c r="Z589" s="30">
        <f>IF($T589="",(IFERROR(VLOOKUP($X589,$A$2:$H$595,5,0),"")),(IFERROR(IFERROR(VLOOKUP($X589,$A$2:$H$595,5,0),"")*$T589,"")))</f>
        <v>5.76</v>
      </c>
      <c r="AA589" s="152">
        <f>IF($T589="",(IFERROR(VLOOKUP($X589,$A$2:$H$595,6,0),"")),(IFERROR(IFERROR(VLOOKUP($X589,$A$2:$H$595,6,0),"")*$T589,"")))</f>
        <v>68.64</v>
      </c>
      <c r="AB589" s="31">
        <f>IF($T589="",(IFERROR(VLOOKUP($X589,$A$2:$H$595,7,0),"")),(IFERROR(IFERROR(VLOOKUP($X589,$A$2:$H$595,7,0),"")*$T589,"")))</f>
        <v>0.48</v>
      </c>
      <c r="AC589">
        <f>IFERROR(VLOOKUP($AH589,$A$2:$H$595,4,0),"")</f>
        <v>122</v>
      </c>
      <c r="AD589" s="80">
        <f t="shared" si="602"/>
        <v>2.5499999999999998</v>
      </c>
      <c r="AE589" s="119">
        <f t="shared" si="544"/>
        <v>254.99999999999997</v>
      </c>
      <c r="AF589" s="80" t="s">
        <v>99</v>
      </c>
      <c r="AG589" s="81">
        <v>2.5499999999999998</v>
      </c>
      <c r="AH589" s="81" t="s">
        <v>56</v>
      </c>
      <c r="AI589" s="29">
        <f>IF($AD589="",(IFERROR(VLOOKUP($AH589,$A$2:$H$595,4,0),"")),(IFERROR(IFERROR(VLOOKUP($AH589,$A$2:$H$595,4,0),"")*$AD589,"")))</f>
        <v>311.09999999999997</v>
      </c>
      <c r="AJ589" s="30">
        <f>IF($AD589="",(IFERROR(VLOOKUP($AH589,$A$2:$H$595,5,0),"")),(IFERROR(IFERROR(VLOOKUP($AH589,$A$2:$H$595,5,0),"")*$AD589,"")))</f>
        <v>10.199999999999999</v>
      </c>
      <c r="AK589" s="152">
        <f>IF($AD589="",(IFERROR(VLOOKUP($AH589,$A$2:$H$595,6,0),"")),(IFERROR(IFERROR(VLOOKUP($AH589,$A$2:$H$595,6,0),"")*$AD589,"")))</f>
        <v>56.099999999999994</v>
      </c>
      <c r="AL589" s="31">
        <f>IF($AD589="",(IFERROR(VLOOKUP($AH589,$A$2:$H$595,7,0),"")),(IFERROR(IFERROR(VLOOKUP($AH589,$A$2:$H$595,7,0),"")*$AD589,"")))</f>
        <v>2.5499999999999998</v>
      </c>
    </row>
    <row r="590" spans="10:39" x14ac:dyDescent="0.3">
      <c r="J590" s="80">
        <v>0.05</v>
      </c>
      <c r="K590" s="119">
        <f t="shared" si="542"/>
        <v>5</v>
      </c>
      <c r="L590" s="80" t="s">
        <v>99</v>
      </c>
      <c r="M590" s="81"/>
      <c r="N590" s="81" t="s">
        <v>15</v>
      </c>
      <c r="O590" s="245">
        <f>IF($J590="",(IFERROR(VLOOKUP($N590,$A$2:$H$595,4,0),"")),(IFERROR(IFERROR(VLOOKUP($N590,$A$2:$H$595,4,0),"")*$J590,"")))</f>
        <v>35.85</v>
      </c>
      <c r="P590" s="237">
        <f>IF($J590="",(IFERROR(VLOOKUP($N590,$A$2:$H$595,5,0),"")),(IFERROR(IFERROR(VLOOKUP($N590,$A$2:$H$595,5,0),"")*$J590,"")))</f>
        <v>0.05</v>
      </c>
      <c r="Q590" s="252">
        <f>IF($J590="",(IFERROR(VLOOKUP($N590,$A$2:$H$595,6,0),"")),(IFERROR(IFERROR(VLOOKUP($N590,$A$2:$H$595,6,0),"")*$J590,"")))</f>
        <v>0</v>
      </c>
      <c r="R590" s="260">
        <f>IF($J590="",(IFERROR(VLOOKUP($N590,$A$2:$H$595,7,0),"")),(IFERROR(IFERROR(VLOOKUP($N590,$A$2:$H$595,7,0),"")*$J590,"")))</f>
        <v>4.05</v>
      </c>
      <c r="S590">
        <f>IFERROR(VLOOKUP($X590,$A$2:$H$595,4,0),"")</f>
        <v>717</v>
      </c>
      <c r="T590" s="80">
        <f t="shared" si="601"/>
        <v>0.05</v>
      </c>
      <c r="U590" s="119">
        <f t="shared" si="543"/>
        <v>5</v>
      </c>
      <c r="V590" s="80" t="s">
        <v>99</v>
      </c>
      <c r="W590" s="81"/>
      <c r="X590" s="81" t="s">
        <v>15</v>
      </c>
      <c r="Y590" s="29">
        <f>IF($T590="",(IFERROR(VLOOKUP($X590,$A$2:$H$595,4,0),"")),(IFERROR(IFERROR(VLOOKUP($X590,$A$2:$H$595,4,0),"")*$T590,"")))</f>
        <v>35.85</v>
      </c>
      <c r="Z590" s="30">
        <f>IF($T590="",(IFERROR(VLOOKUP($X590,$A$2:$H$595,5,0),"")),(IFERROR(IFERROR(VLOOKUP($X590,$A$2:$H$595,5,0),"")*$T590,"")))</f>
        <v>0.05</v>
      </c>
      <c r="AA590" s="152">
        <f>IF($T590="",(IFERROR(VLOOKUP($X590,$A$2:$H$595,6,0),"")),(IFERROR(IFERROR(VLOOKUP($X590,$A$2:$H$595,6,0),"")*$T590,"")))</f>
        <v>0</v>
      </c>
      <c r="AB590" s="31">
        <f>IF($T590="",(IFERROR(VLOOKUP($X590,$A$2:$H$595,7,0),"")),(IFERROR(IFERROR(VLOOKUP($X590,$A$2:$H$595,7,0),"")*$T590,"")))</f>
        <v>4.05</v>
      </c>
      <c r="AC590">
        <f>IFERROR(VLOOKUP($AH590,$A$2:$H$595,4,0),"")</f>
        <v>900</v>
      </c>
      <c r="AD590" s="80">
        <f t="shared" si="602"/>
        <v>0.05</v>
      </c>
      <c r="AE590" s="119">
        <f t="shared" si="544"/>
        <v>5</v>
      </c>
      <c r="AF590" s="80" t="s">
        <v>99</v>
      </c>
      <c r="AG590" s="81">
        <v>0.05</v>
      </c>
      <c r="AH590" s="81" t="s">
        <v>21</v>
      </c>
      <c r="AI590" s="29">
        <f>IF($AD590="",(IFERROR(VLOOKUP($AH590,$A$2:$H$595,4,0),"")),(IFERROR(IFERROR(VLOOKUP($AH590,$A$2:$H$595,4,0),"")*$AD590,"")))</f>
        <v>45</v>
      </c>
      <c r="AJ590" s="30">
        <f>IF($AD590="",(IFERROR(VLOOKUP($AH590,$A$2:$H$595,5,0),"")),(IFERROR(IFERROR(VLOOKUP($AH590,$A$2:$H$595,5,0),"")*$AD590,"")))</f>
        <v>0</v>
      </c>
      <c r="AK590" s="152">
        <f>IF($AD590="",(IFERROR(VLOOKUP($AH590,$A$2:$H$595,6,0),"")),(IFERROR(IFERROR(VLOOKUP($AH590,$A$2:$H$595,6,0),"")*$AD590,"")))</f>
        <v>0</v>
      </c>
      <c r="AL590" s="31">
        <f>IF($AD590="",(IFERROR(VLOOKUP($AH590,$A$2:$H$595,7,0),"")),(IFERROR(IFERROR(VLOOKUP($AH590,$A$2:$H$595,7,0),"")*$AD590,"")))</f>
        <v>4.95</v>
      </c>
    </row>
    <row r="591" spans="10:39" x14ac:dyDescent="0.3">
      <c r="J591" s="80">
        <v>2</v>
      </c>
      <c r="K591" s="119">
        <f t="shared" si="542"/>
        <v>200</v>
      </c>
      <c r="L591" s="80" t="s">
        <v>99</v>
      </c>
      <c r="M591" s="81"/>
      <c r="N591" s="81" t="s">
        <v>91</v>
      </c>
      <c r="O591" s="245">
        <f>IF($J591="",(IFERROR(VLOOKUP($N591,$A$2:$H$595,4,0),"")),(IFERROR(IFERROR(VLOOKUP($N591,$A$2:$H$595,4,0),"")*$J591,"")))</f>
        <v>66</v>
      </c>
      <c r="P591" s="237">
        <f>IF($J591="",(IFERROR(VLOOKUP($N591,$A$2:$H$595,5,0),"")),(IFERROR(IFERROR(VLOOKUP($N591,$A$2:$H$595,5,0),"")*$J591,"")))</f>
        <v>0</v>
      </c>
      <c r="Q591" s="252">
        <f>IF($J591="",(IFERROR(VLOOKUP($N591,$A$2:$H$595,6,0),"")),(IFERROR(IFERROR(VLOOKUP($N591,$A$2:$H$595,6,0),"")*$J591,"")))</f>
        <v>16</v>
      </c>
      <c r="R591" s="260">
        <f>IF($J591="",(IFERROR(VLOOKUP($N591,$A$2:$H$595,7,0),"")),(IFERROR(IFERROR(VLOOKUP($N591,$A$2:$H$595,7,0),"")*$J591,"")))</f>
        <v>0</v>
      </c>
      <c r="S591">
        <f>IFERROR(VLOOKUP($X591,$A$2:$H$595,4,0),"")</f>
        <v>35</v>
      </c>
      <c r="T591" s="80">
        <f t="shared" si="601"/>
        <v>2</v>
      </c>
      <c r="U591" s="119">
        <f t="shared" si="543"/>
        <v>200</v>
      </c>
      <c r="V591" s="80" t="s">
        <v>99</v>
      </c>
      <c r="W591" s="81">
        <v>2</v>
      </c>
      <c r="X591" s="81" t="s">
        <v>82</v>
      </c>
      <c r="Y591" s="29">
        <f>IF($T591="",(IFERROR(VLOOKUP($X591,$A$2:$H$595,4,0),"")),(IFERROR(IFERROR(VLOOKUP($X591,$A$2:$H$595,4,0),"")*$T591,"")))</f>
        <v>70</v>
      </c>
      <c r="Z591" s="30">
        <f>IF($T591="",(IFERROR(VLOOKUP($X591,$A$2:$H$595,5,0),"")),(IFERROR(IFERROR(VLOOKUP($X591,$A$2:$H$595,5,0),"")*$T591,"")))</f>
        <v>3.78</v>
      </c>
      <c r="AA591" s="152">
        <f>IF($T591="",(IFERROR(VLOOKUP($X591,$A$2:$H$595,6,0),"")),(IFERROR(IFERROR(VLOOKUP($X591,$A$2:$H$595,6,0),"")*$T591,"")))</f>
        <v>15.76</v>
      </c>
      <c r="AB591" s="31">
        <f>IF($T591="",(IFERROR(VLOOKUP($X591,$A$2:$H$595,7,0),"")),(IFERROR(IFERROR(VLOOKUP($X591,$A$2:$H$595,7,0),"")*$T591,"")))</f>
        <v>1.46</v>
      </c>
      <c r="AC591">
        <f>IFERROR(VLOOKUP($AH591,$A$2:$H$595,4,0),"")</f>
        <v>33</v>
      </c>
      <c r="AD591" s="80">
        <f t="shared" si="602"/>
        <v>2</v>
      </c>
      <c r="AE591" s="119">
        <f t="shared" si="544"/>
        <v>200</v>
      </c>
      <c r="AF591" s="80" t="s">
        <v>99</v>
      </c>
      <c r="AG591" s="81">
        <v>2</v>
      </c>
      <c r="AH591" s="81" t="s">
        <v>91</v>
      </c>
      <c r="AI591" s="29">
        <f>IF($AD591="",(IFERROR(VLOOKUP($AH591,$A$2:$H$595,4,0),"")),(IFERROR(IFERROR(VLOOKUP($AH591,$A$2:$H$595,4,0),"")*$AD591,"")))</f>
        <v>66</v>
      </c>
      <c r="AJ591" s="30">
        <f>IF($AD591="",(IFERROR(VLOOKUP($AH591,$A$2:$H$595,5,0),"")),(IFERROR(IFERROR(VLOOKUP($AH591,$A$2:$H$595,5,0),"")*$AD591,"")))</f>
        <v>0</v>
      </c>
      <c r="AK591" s="152">
        <f>IF($AD591="",(IFERROR(VLOOKUP($AH591,$A$2:$H$595,6,0),"")),(IFERROR(IFERROR(VLOOKUP($AH591,$A$2:$H$595,6,0),"")*$AD591,"")))</f>
        <v>16</v>
      </c>
      <c r="AL591" s="31">
        <f>IF($AD591="",(IFERROR(VLOOKUP($AH591,$A$2:$H$595,7,0),"")),(IFERROR(IFERROR(VLOOKUP($AH591,$A$2:$H$595,7,0),"")*$AD591,"")))</f>
        <v>0</v>
      </c>
    </row>
    <row r="592" spans="10:39" x14ac:dyDescent="0.3">
      <c r="J592" s="80"/>
      <c r="K592" s="119"/>
      <c r="L592" s="80"/>
      <c r="M592" s="81"/>
      <c r="N592" s="81"/>
      <c r="O592" s="245" t="str">
        <f>IF($J592="",(IFERROR(VLOOKUP($N592,$A$2:$H$595,4,0),"")),(IFERROR(IFERROR(VLOOKUP($N592,$A$2:$H$595,4,0),"")*$J592,"")))</f>
        <v/>
      </c>
      <c r="P592" s="237" t="str">
        <f>IF($J592="",(IFERROR(VLOOKUP($N592,$A$2:$H$595,5,0),"")),(IFERROR(IFERROR(VLOOKUP($N592,$A$2:$H$595,5,0),"")*$J592,"")))</f>
        <v/>
      </c>
      <c r="Q592" s="252" t="str">
        <f>IF($J592="",(IFERROR(VLOOKUP($N592,$A$2:$H$595,6,0),"")),(IFERROR(IFERROR(VLOOKUP($N592,$A$2:$H$595,6,0),"")*$J592,"")))</f>
        <v/>
      </c>
      <c r="R592" s="260" t="str">
        <f>IF($J592="",(IFERROR(VLOOKUP($N592,$A$2:$H$595,7,0),"")),(IFERROR(IFERROR(VLOOKUP($N592,$A$2:$H$595,7,0),"")*$J592,"")))</f>
        <v/>
      </c>
      <c r="T592" s="80" t="str">
        <f t="shared" si="601"/>
        <v/>
      </c>
      <c r="U592" s="119"/>
      <c r="V592" s="80"/>
      <c r="W592" s="81"/>
      <c r="X592" s="81"/>
      <c r="Y592" s="29"/>
      <c r="Z592" s="30"/>
      <c r="AA592" s="152"/>
      <c r="AB592" s="31"/>
      <c r="AC592" t="str">
        <f>IFERROR(VLOOKUP($AH592,$A$2:$H$595,4,0),"")</f>
        <v/>
      </c>
      <c r="AD592" s="80" t="str">
        <f t="shared" si="602"/>
        <v/>
      </c>
      <c r="AE592" s="119"/>
      <c r="AF592" s="80"/>
      <c r="AG592" s="81"/>
      <c r="AH592" s="81"/>
      <c r="AI592" s="29"/>
      <c r="AJ592" s="30"/>
      <c r="AK592" s="152"/>
      <c r="AL592" s="31"/>
    </row>
    <row r="593" spans="10:39" x14ac:dyDescent="0.3">
      <c r="J593" s="80"/>
      <c r="K593" s="119"/>
      <c r="L593" s="80"/>
      <c r="M593" s="81" t="s">
        <v>107</v>
      </c>
      <c r="N593" s="81"/>
      <c r="O593" s="206">
        <f>SUM(O588:O592)</f>
        <v>839.85</v>
      </c>
      <c r="P593" s="215">
        <f t="shared" ref="P593" si="603">SUM(P588:P592)</f>
        <v>41.55</v>
      </c>
      <c r="Q593" s="225">
        <f t="shared" ref="Q593" si="604">SUM(Q588:Q592)</f>
        <v>89.5</v>
      </c>
      <c r="R593" s="231">
        <f t="shared" ref="R593" si="605">SUM(R588:R592)</f>
        <v>34.049999999999997</v>
      </c>
      <c r="S593" s="3">
        <v>1099</v>
      </c>
      <c r="T593" s="80"/>
      <c r="U593" s="119"/>
      <c r="V593" s="80"/>
      <c r="W593" s="81" t="s">
        <v>107</v>
      </c>
      <c r="X593" s="81"/>
      <c r="Y593" s="32">
        <f>SUM(Y588:Y592)</f>
        <v>851.85</v>
      </c>
      <c r="Z593" s="45">
        <f t="shared" ref="Z593" si="606">SUM(Z588:Z592)</f>
        <v>49.589999999999996</v>
      </c>
      <c r="AA593" s="148">
        <f t="shared" ref="AA593" si="607">SUM(AA588:AA592)</f>
        <v>84.4</v>
      </c>
      <c r="AB593" s="46">
        <f t="shared" ref="AB593" si="608">SUM(AB588:AB592)</f>
        <v>33.99</v>
      </c>
      <c r="AC593" s="3">
        <v>1225</v>
      </c>
      <c r="AD593" s="80"/>
      <c r="AE593" s="119"/>
      <c r="AF593" s="80"/>
      <c r="AG593" s="81" t="s">
        <v>107</v>
      </c>
      <c r="AH593" s="81"/>
      <c r="AI593" s="32">
        <f>SUM(AI588:AI592)</f>
        <v>856.09999999999991</v>
      </c>
      <c r="AJ593" s="45">
        <f t="shared" ref="AJ593" si="609">SUM(AJ588:AJ592)</f>
        <v>58.705882352941174</v>
      </c>
      <c r="AK593" s="148">
        <f t="shared" ref="AK593" si="610">SUM(AK588:AK592)</f>
        <v>72.099999999999994</v>
      </c>
      <c r="AL593" s="46">
        <f t="shared" ref="AL593" si="611">SUM(AL588:AL592)</f>
        <v>33.029411764705884</v>
      </c>
    </row>
    <row r="594" spans="10:39" ht="15" thickBot="1" x14ac:dyDescent="0.35">
      <c r="J594" s="82"/>
      <c r="K594" s="126"/>
      <c r="L594" s="82"/>
      <c r="M594" s="83"/>
      <c r="N594" s="83"/>
      <c r="O594" s="246"/>
      <c r="P594" s="238"/>
      <c r="Q594" s="253"/>
      <c r="R594" s="261"/>
      <c r="S594" s="3"/>
      <c r="T594" s="82"/>
      <c r="U594" s="126"/>
      <c r="V594" s="82"/>
      <c r="W594" s="83"/>
      <c r="X594" s="83"/>
      <c r="Y594" s="36"/>
      <c r="Z594" s="34"/>
      <c r="AA594" s="149"/>
      <c r="AB594" s="35"/>
      <c r="AC594" s="3"/>
      <c r="AD594" s="82"/>
      <c r="AE594" s="126"/>
      <c r="AF594" s="82"/>
      <c r="AG594" s="83"/>
      <c r="AH594" s="83"/>
      <c r="AI594" s="36"/>
      <c r="AJ594" s="34"/>
      <c r="AK594" s="149"/>
      <c r="AL594" s="35"/>
    </row>
    <row r="595" spans="10:39" s="3" customFormat="1" ht="15.6" thickTop="1" thickBot="1" x14ac:dyDescent="0.35">
      <c r="J595" s="55"/>
      <c r="K595" s="128"/>
      <c r="L595" s="55"/>
      <c r="M595" s="63" t="s">
        <v>106</v>
      </c>
      <c r="N595" s="63"/>
      <c r="O595" s="212">
        <f>SUM(O557:O561,O565:O569,O571:O577,O579:O584,O587:O592)</f>
        <v>3527.0499999999997</v>
      </c>
      <c r="P595" s="221">
        <f t="shared" ref="P595:R595" si="612">SUM(P557:P561,P565:P569,P571:P577,P579:P584,P587:P592)</f>
        <v>266.84999999999997</v>
      </c>
      <c r="Q595" s="223">
        <f t="shared" si="612"/>
        <v>347</v>
      </c>
      <c r="R595" s="158">
        <f t="shared" si="612"/>
        <v>114.35</v>
      </c>
      <c r="S595" s="18">
        <v>4820.1000000000004</v>
      </c>
      <c r="T595" s="72"/>
      <c r="U595" s="120"/>
      <c r="V595" s="72"/>
      <c r="W595" s="63" t="s">
        <v>106</v>
      </c>
      <c r="X595" s="63"/>
      <c r="Y595" s="20">
        <f>SUM(Y557:Y561,Y565:Y569,Y571:Y577,Y579:Y584,Y587:Y592)</f>
        <v>3535.92</v>
      </c>
      <c r="Z595" s="21">
        <f t="shared" ref="Z595:AB595" si="613">SUM(Z557:Z561,Z565:Z569,Z571:Z577,Z579:Z584,Z587:Z592)</f>
        <v>258.6782178217822</v>
      </c>
      <c r="AA595" s="153">
        <f t="shared" si="613"/>
        <v>336.60465346534653</v>
      </c>
      <c r="AB595" s="22">
        <f t="shared" si="613"/>
        <v>119.89250990099009</v>
      </c>
      <c r="AC595" s="18">
        <v>4248</v>
      </c>
      <c r="AD595" s="72">
        <v>18.488855525059961</v>
      </c>
      <c r="AE595" s="120">
        <f t="shared" si="544"/>
        <v>1848.8855525059962</v>
      </c>
      <c r="AF595" s="72" t="s">
        <v>99</v>
      </c>
      <c r="AG595" s="63" t="s">
        <v>106</v>
      </c>
      <c r="AH595" s="63"/>
      <c r="AI595" s="20">
        <f>SUM(AI557:AI561,AI565:AI569,AI571:AI577,AI579:AI584,AI587:AI592)</f>
        <v>3529.95</v>
      </c>
      <c r="AJ595" s="21">
        <f t="shared" ref="AJ595:AL595" si="614">SUM(AJ557:AJ561,AJ565:AJ569,AJ571:AJ577,AJ579:AJ584,AJ587:AJ592)</f>
        <v>271.10435692921237</v>
      </c>
      <c r="AK595" s="153">
        <f t="shared" si="614"/>
        <v>293.14338983050845</v>
      </c>
      <c r="AL595" s="22">
        <f t="shared" si="614"/>
        <v>125.99364905284146</v>
      </c>
      <c r="AM595"/>
    </row>
    <row r="596" spans="10:39" x14ac:dyDescent="0.3">
      <c r="J596" s="51"/>
      <c r="K596" s="111"/>
      <c r="L596" s="51"/>
      <c r="M596" s="65"/>
      <c r="N596" s="65"/>
      <c r="O596" s="209"/>
      <c r="P596" s="218"/>
      <c r="Q596" s="222"/>
      <c r="R596" s="213"/>
      <c r="S596" s="3"/>
      <c r="T596" s="51"/>
      <c r="U596" s="111"/>
      <c r="V596" s="51"/>
      <c r="W596" s="65"/>
      <c r="X596" s="65"/>
      <c r="Y596" s="15"/>
      <c r="Z596" s="16"/>
      <c r="AA596" s="160"/>
      <c r="AB596" s="17"/>
      <c r="AC596" s="3"/>
      <c r="AD596" s="51"/>
      <c r="AE596" s="111"/>
      <c r="AF596" s="51"/>
      <c r="AG596" s="65"/>
      <c r="AH596" s="65"/>
      <c r="AI596" s="15"/>
      <c r="AJ596" s="16"/>
      <c r="AK596" s="160"/>
      <c r="AL596" s="17"/>
    </row>
    <row r="597" spans="10:39" x14ac:dyDescent="0.3">
      <c r="J597" s="51"/>
      <c r="K597" s="111"/>
      <c r="L597" s="51"/>
      <c r="M597" s="65"/>
      <c r="N597" s="65"/>
      <c r="O597" s="209"/>
      <c r="P597" s="218"/>
      <c r="Q597" s="222"/>
      <c r="R597" s="213"/>
      <c r="S597" s="3"/>
      <c r="T597" s="51"/>
      <c r="U597" s="111"/>
      <c r="V597" s="51"/>
      <c r="W597" s="65"/>
      <c r="X597" s="65"/>
      <c r="Y597" s="15"/>
      <c r="Z597" s="16"/>
      <c r="AA597" s="160"/>
      <c r="AB597" s="17"/>
      <c r="AC597" s="3"/>
      <c r="AD597" s="51"/>
      <c r="AE597" s="111"/>
      <c r="AF597" s="51"/>
      <c r="AG597" s="65"/>
      <c r="AH597" s="65"/>
      <c r="AI597" s="15"/>
      <c r="AJ597" s="16"/>
      <c r="AK597" s="160"/>
      <c r="AL597" s="17"/>
    </row>
    <row r="598" spans="10:39" x14ac:dyDescent="0.3">
      <c r="J598" s="51"/>
      <c r="K598" s="111"/>
      <c r="L598" s="51"/>
      <c r="M598" s="65"/>
      <c r="N598" s="65"/>
      <c r="O598" s="209"/>
      <c r="P598" s="218"/>
      <c r="Q598" s="222"/>
      <c r="R598" s="213"/>
      <c r="S598" s="3"/>
      <c r="T598" s="51"/>
      <c r="U598" s="111"/>
      <c r="V598" s="51"/>
      <c r="W598" s="65"/>
      <c r="X598" s="65"/>
      <c r="Y598" s="15"/>
      <c r="Z598" s="16"/>
      <c r="AA598" s="160"/>
      <c r="AB598" s="17"/>
      <c r="AC598" s="3"/>
      <c r="AD598" s="51"/>
      <c r="AE598" s="111"/>
      <c r="AF598" s="51"/>
      <c r="AG598" s="65"/>
      <c r="AH598" s="65"/>
      <c r="AI598" s="15"/>
      <c r="AJ598" s="16"/>
      <c r="AK598" s="160"/>
      <c r="AL598" s="17"/>
    </row>
    <row r="599" spans="10:39" x14ac:dyDescent="0.3">
      <c r="J599" s="51"/>
      <c r="K599" s="111"/>
      <c r="L599" s="51"/>
      <c r="M599" s="65"/>
      <c r="N599" s="65"/>
      <c r="O599" s="209"/>
      <c r="P599" s="218"/>
      <c r="Q599" s="222"/>
      <c r="R599" s="213"/>
      <c r="S599" s="3"/>
      <c r="T599" s="51"/>
      <c r="U599" s="111"/>
      <c r="V599" s="51"/>
      <c r="W599" s="65"/>
      <c r="X599" s="65"/>
      <c r="Y599" s="15"/>
      <c r="Z599" s="16"/>
      <c r="AA599" s="160"/>
      <c r="AB599" s="17"/>
      <c r="AC599" s="3"/>
      <c r="AD599" s="51"/>
      <c r="AE599" s="111"/>
      <c r="AF599" s="51"/>
      <c r="AG599" s="65"/>
      <c r="AH599" s="65"/>
      <c r="AI599" s="15"/>
      <c r="AJ599" s="16"/>
      <c r="AK599" s="160"/>
      <c r="AL599" s="17"/>
    </row>
    <row r="600" spans="10:39" x14ac:dyDescent="0.3">
      <c r="J600" s="51"/>
      <c r="K600" s="111"/>
      <c r="L600" s="51"/>
      <c r="M600" s="65"/>
      <c r="N600" s="65"/>
      <c r="O600" s="209"/>
      <c r="P600" s="218"/>
      <c r="Q600" s="222"/>
      <c r="R600" s="213"/>
      <c r="S600" s="3"/>
      <c r="T600" s="51"/>
      <c r="U600" s="111"/>
      <c r="V600" s="51"/>
      <c r="W600" s="65"/>
      <c r="X600" s="65"/>
      <c r="Y600" s="15"/>
      <c r="Z600" s="16"/>
      <c r="AA600" s="160"/>
      <c r="AB600" s="17"/>
      <c r="AC600" s="3"/>
      <c r="AD600" s="51"/>
      <c r="AE600" s="111"/>
      <c r="AF600" s="51"/>
      <c r="AG600" s="65"/>
      <c r="AH600" s="65"/>
      <c r="AI600" s="15"/>
      <c r="AJ600" s="16"/>
      <c r="AK600" s="160"/>
      <c r="AL600" s="17"/>
    </row>
    <row r="601" spans="10:39" ht="15" thickBot="1" x14ac:dyDescent="0.35">
      <c r="J601" s="56" t="s">
        <v>69</v>
      </c>
      <c r="K601" s="121"/>
      <c r="L601" s="56"/>
      <c r="M601" s="7" t="str">
        <f>IFERROR(VLOOKUP(#REF!,$A$2:$H$12,6,0),"")</f>
        <v/>
      </c>
      <c r="N601" s="7" t="s">
        <v>70</v>
      </c>
      <c r="O601" s="38" t="s">
        <v>0</v>
      </c>
      <c r="P601" s="38" t="s">
        <v>1</v>
      </c>
      <c r="Q601" s="38" t="s">
        <v>2</v>
      </c>
      <c r="R601" s="38" t="s">
        <v>3</v>
      </c>
      <c r="S601" s="7" t="s">
        <v>71</v>
      </c>
      <c r="T601" s="56" t="s">
        <v>69</v>
      </c>
      <c r="U601" s="121"/>
      <c r="V601" s="56"/>
      <c r="W601" s="7" t="str">
        <f>IFERROR(VLOOKUP(#REF!,$A$2:$H$12,6,0),"")</f>
        <v/>
      </c>
      <c r="X601" s="7" t="s">
        <v>70</v>
      </c>
      <c r="Y601" s="38" t="s">
        <v>0</v>
      </c>
      <c r="Z601" s="38" t="s">
        <v>1</v>
      </c>
      <c r="AA601" s="38" t="s">
        <v>2</v>
      </c>
      <c r="AB601" s="38" t="s">
        <v>3</v>
      </c>
      <c r="AC601" s="7" t="s">
        <v>72</v>
      </c>
      <c r="AD601" s="56" t="s">
        <v>69</v>
      </c>
      <c r="AE601" s="121"/>
      <c r="AF601" s="56"/>
      <c r="AG601" s="7" t="str">
        <f>IFERROR(VLOOKUP(#REF!,$A$2:$H$12,6,0),"")</f>
        <v/>
      </c>
      <c r="AH601" s="7" t="s">
        <v>70</v>
      </c>
      <c r="AI601" s="38" t="s">
        <v>0</v>
      </c>
      <c r="AJ601" s="38" t="s">
        <v>1</v>
      </c>
      <c r="AK601" s="38" t="s">
        <v>2</v>
      </c>
      <c r="AL601" s="38" t="s">
        <v>3</v>
      </c>
    </row>
    <row r="602" spans="10:39" ht="15" thickTop="1" x14ac:dyDescent="0.3">
      <c r="J602" s="48">
        <v>5</v>
      </c>
      <c r="K602" s="108">
        <v>5</v>
      </c>
      <c r="L602" s="48" t="s">
        <v>102</v>
      </c>
      <c r="M602" s="66"/>
      <c r="N602" s="66" t="s">
        <v>5</v>
      </c>
      <c r="O602" s="244">
        <f>IF($J602="",(IFERROR(VLOOKUP($N602,$A$2:$H$595,4,0),"")),(IFERROR(IFERROR(VLOOKUP($N602,$A$2:$H$595,4,0),"")*$J602,"")))</f>
        <v>400</v>
      </c>
      <c r="P602" s="236">
        <f>IF($J602="",(IFERROR(VLOOKUP($N602,$A$2:$H$595,5,0),"")),(IFERROR(IFERROR(VLOOKUP($N602,$A$2:$H$595,5,0),"")*$J602,"")))</f>
        <v>30</v>
      </c>
      <c r="Q602" s="251">
        <f>IF($J602="",(IFERROR(VLOOKUP($N602,$A$2:$H$595,6,0),"")),(IFERROR(IFERROR(VLOOKUP($N602,$A$2:$H$595,6,0),"")*$J602,"")))</f>
        <v>0</v>
      </c>
      <c r="R602" s="259">
        <f>IF($J602="",(IFERROR(VLOOKUP($N602,$A$2:$H$595,7,0),"")),(IFERROR(IFERROR(VLOOKUP($N602,$A$2:$H$595,7,0),"")*$J602,"")))</f>
        <v>25</v>
      </c>
      <c r="S602">
        <f>IFERROR(VLOOKUP($X602,$A$2:$H$595,4,0),"")</f>
        <v>237.10000000000002</v>
      </c>
      <c r="T602" s="48">
        <f t="shared" ref="T602:T606" si="615">IFERROR(IF(W602="",O602/S602,W602),"")</f>
        <v>1.2</v>
      </c>
      <c r="U602" s="108">
        <f t="shared" si="543"/>
        <v>120</v>
      </c>
      <c r="V602" s="48" t="s">
        <v>99</v>
      </c>
      <c r="W602" s="66">
        <v>1.2</v>
      </c>
      <c r="X602" s="66" t="s">
        <v>6</v>
      </c>
      <c r="Y602" s="26">
        <f>IF($T602="",(IFERROR(VLOOKUP($X602,$A$2:$H$595,4,0),"")),(IFERROR(IFERROR(VLOOKUP($X602,$A$2:$H$595,4,0),"")*$T602,"")))</f>
        <v>284.52000000000004</v>
      </c>
      <c r="Z602" s="27">
        <f>IF($T602="",(IFERROR(VLOOKUP($X602,$A$2:$H$595,5,0),"")),(IFERROR(IFERROR(VLOOKUP($X602,$A$2:$H$595,5,0),"")*$T602,"")))</f>
        <v>23.16</v>
      </c>
      <c r="AA602" s="151">
        <f>IF($T602="",(IFERROR(VLOOKUP($X602,$A$2:$H$595,6,0),"")),(IFERROR(IFERROR(VLOOKUP($X602,$A$2:$H$595,6,0),"")*$T602,"")))</f>
        <v>0.72</v>
      </c>
      <c r="AB602" s="28">
        <f>IF($T602="",(IFERROR(VLOOKUP($X602,$A$2:$H$595,7,0),"")),(IFERROR(IFERROR(VLOOKUP($X602,$A$2:$H$595,7,0),"")*$T602,"")))</f>
        <v>21</v>
      </c>
      <c r="AC602">
        <f>IFERROR(VLOOKUP($AH602,$A$2:$H$595,4,0),"")</f>
        <v>80</v>
      </c>
      <c r="AD602" s="48">
        <f t="shared" ref="AD602:AD606" si="616">IFERROR(IF(AG602="",Y602/AC602,AG602),"")</f>
        <v>3</v>
      </c>
      <c r="AE602" s="108">
        <f t="shared" si="544"/>
        <v>300</v>
      </c>
      <c r="AF602" s="48" t="s">
        <v>99</v>
      </c>
      <c r="AG602" s="66">
        <v>3</v>
      </c>
      <c r="AH602" s="66" t="s">
        <v>73</v>
      </c>
      <c r="AI602" s="26">
        <f>IF($AD602="",(IFERROR(VLOOKUP($AH602,$A$2:$H$595,4,0),"")),(IFERROR(IFERROR(VLOOKUP($AH602,$A$2:$H$595,4,0),"")*$AD602,"")))</f>
        <v>240</v>
      </c>
      <c r="AJ602" s="27">
        <f>IF($AD602="",(IFERROR(VLOOKUP($AH602,$A$2:$H$595,5,0),"")),(IFERROR(IFERROR(VLOOKUP($AH602,$A$2:$H$595,5,0),"")*$AD602,"")))</f>
        <v>33</v>
      </c>
      <c r="AK602" s="151">
        <f>IF($AD602="",(IFERROR(VLOOKUP($AH602,$A$2:$H$595,6,0),"")),(IFERROR(IFERROR(VLOOKUP($AH602,$A$2:$H$595,6,0),"")*$AD602,"")))</f>
        <v>9</v>
      </c>
      <c r="AL602" s="28">
        <f>IF($AD602="",(IFERROR(VLOOKUP($AH602,$A$2:$H$595,7,0),"")),(IFERROR(IFERROR(VLOOKUP($AH602,$A$2:$H$595,7,0),"")*$AD602,"")))</f>
        <v>6.8999999999999995</v>
      </c>
    </row>
    <row r="603" spans="10:39" x14ac:dyDescent="0.3">
      <c r="J603" s="49">
        <v>1</v>
      </c>
      <c r="K603" s="109">
        <v>1</v>
      </c>
      <c r="L603" s="49" t="s">
        <v>101</v>
      </c>
      <c r="M603" s="60"/>
      <c r="N603" s="60" t="s">
        <v>7</v>
      </c>
      <c r="O603" s="245">
        <f>IF($J603="",(IFERROR(VLOOKUP($N603,$A$2:$H$595,4,0),"")),(IFERROR(IFERROR(VLOOKUP($N603,$A$2:$H$595,4,0),"")*$J603,"")))</f>
        <v>141</v>
      </c>
      <c r="P603" s="237">
        <f>IF($J603="",(IFERROR(VLOOKUP($N603,$A$2:$H$595,5,0),"")),(IFERROR(IFERROR(VLOOKUP($N603,$A$2:$H$595,5,0),"")*$J603,"")))</f>
        <v>5.4</v>
      </c>
      <c r="Q603" s="252">
        <f>IF($J603="",(IFERROR(VLOOKUP($N603,$A$2:$H$595,6,0),"")),(IFERROR(IFERROR(VLOOKUP($N603,$A$2:$H$595,6,0),"")*$J603,"")))</f>
        <v>27.2</v>
      </c>
      <c r="R603" s="260">
        <f>IF($J603="",(IFERROR(VLOOKUP($N603,$A$2:$H$595,7,0),"")),(IFERROR(IFERROR(VLOOKUP($N603,$A$2:$H$595,7,0),"")*$J603,"")))</f>
        <v>1.7</v>
      </c>
      <c r="S603">
        <f>IFERROR(VLOOKUP($X603,$A$2:$H$595,4,0),"")</f>
        <v>202</v>
      </c>
      <c r="T603" s="49">
        <f t="shared" si="615"/>
        <v>0.69801980198019797</v>
      </c>
      <c r="U603" s="109">
        <f t="shared" si="543"/>
        <v>69.801980198019791</v>
      </c>
      <c r="V603" s="49" t="s">
        <v>99</v>
      </c>
      <c r="W603" s="60"/>
      <c r="X603" s="60" t="s">
        <v>145</v>
      </c>
      <c r="Y603" s="29">
        <f>IF($T603="",(IFERROR(VLOOKUP($X603,$A$2:$H$595,4,0),"")),(IFERROR(IFERROR(VLOOKUP($X603,$A$2:$H$595,4,0),"")*$T603,"")))</f>
        <v>141</v>
      </c>
      <c r="Z603" s="30">
        <f>IF($T603="",(IFERROR(VLOOKUP($X603,$A$2:$H$595,5,0),"")),(IFERROR(IFERROR(VLOOKUP($X603,$A$2:$H$595,5,0),"")*$T603,"")))</f>
        <v>7.6782178217821775</v>
      </c>
      <c r="AA603" s="152">
        <f>IF($T603="",(IFERROR(VLOOKUP($X603,$A$2:$H$595,6,0),"")),(IFERROR(IFERROR(VLOOKUP($X603,$A$2:$H$595,6,0),"")*$T603,"")))</f>
        <v>23.034653465346533</v>
      </c>
      <c r="AB603" s="31">
        <f>IF($T603="",(IFERROR(VLOOKUP($X603,$A$2:$H$595,7,0),"")),(IFERROR(IFERROR(VLOOKUP($X603,$A$2:$H$595,7,0),"")*$T603,"")))</f>
        <v>0.34900990099009899</v>
      </c>
      <c r="AC603">
        <f>IFERROR(VLOOKUP($AH603,$A$2:$H$595,4,0),"")</f>
        <v>100</v>
      </c>
      <c r="AD603" s="49">
        <f t="shared" si="616"/>
        <v>1.6</v>
      </c>
      <c r="AE603" s="109">
        <f t="shared" si="544"/>
        <v>160</v>
      </c>
      <c r="AF603" s="49" t="s">
        <v>99</v>
      </c>
      <c r="AG603" s="60">
        <v>1.6</v>
      </c>
      <c r="AH603" s="60" t="s">
        <v>29</v>
      </c>
      <c r="AI603" s="29">
        <f>IF($AD603="",(IFERROR(VLOOKUP($AH603,$A$2:$H$595,4,0),"")),(IFERROR(IFERROR(VLOOKUP($AH603,$A$2:$H$595,4,0),"")*$AD603,"")))</f>
        <v>160</v>
      </c>
      <c r="AJ603" s="30">
        <f>IF($AD603="",(IFERROR(VLOOKUP($AH603,$A$2:$H$595,5,0),"")),(IFERROR(IFERROR(VLOOKUP($AH603,$A$2:$H$595,5,0),"")*$AD603,"")))</f>
        <v>0</v>
      </c>
      <c r="AK603" s="152">
        <f>IF($AD603="",(IFERROR(VLOOKUP($AH603,$A$2:$H$595,6,0),"")),(IFERROR(IFERROR(VLOOKUP($AH603,$A$2:$H$595,6,0),"")*$AD603,"")))</f>
        <v>36.800000000000004</v>
      </c>
      <c r="AL603" s="31">
        <f>IF($AD603="",(IFERROR(VLOOKUP($AH603,$A$2:$H$595,7,0),"")),(IFERROR(IFERROR(VLOOKUP($AH603,$A$2:$H$595,7,0),"")*$AD603,"")))</f>
        <v>1.6</v>
      </c>
    </row>
    <row r="604" spans="10:39" x14ac:dyDescent="0.3">
      <c r="J604" s="49">
        <v>1.5</v>
      </c>
      <c r="K604" s="109">
        <f t="shared" si="542"/>
        <v>150</v>
      </c>
      <c r="L604" s="49" t="s">
        <v>99</v>
      </c>
      <c r="M604" s="60"/>
      <c r="N604" s="60" t="s">
        <v>43</v>
      </c>
      <c r="O604" s="245">
        <f>IF($J604="",(IFERROR(VLOOKUP($N604,$A$2:$H$595,4,0),"")),(IFERROR(IFERROR(VLOOKUP($N604,$A$2:$H$595,4,0),"")*$J604,"")))</f>
        <v>150</v>
      </c>
      <c r="P604" s="237">
        <f>IF($J604="",(IFERROR(VLOOKUP($N604,$A$2:$H$595,5,0),"")),(IFERROR(IFERROR(VLOOKUP($N604,$A$2:$H$595,5,0),"")*$J604,"")))</f>
        <v>28.5</v>
      </c>
      <c r="Q604" s="252">
        <f>IF($J604="",(IFERROR(VLOOKUP($N604,$A$2:$H$595,6,0),"")),(IFERROR(IFERROR(VLOOKUP($N604,$A$2:$H$595,6,0),"")*$J604,"")))</f>
        <v>1.5</v>
      </c>
      <c r="R604" s="260">
        <f>IF($J604="",(IFERROR(VLOOKUP($N604,$A$2:$H$595,7,0),"")),(IFERROR(IFERROR(VLOOKUP($N604,$A$2:$H$595,7,0),"")*$J604,"")))</f>
        <v>3</v>
      </c>
      <c r="S604">
        <f>IFERROR(VLOOKUP($X604,$A$2:$H$595,4,0),"")</f>
        <v>278</v>
      </c>
      <c r="T604" s="49">
        <f t="shared" si="615"/>
        <v>0.95</v>
      </c>
      <c r="U604" s="109">
        <f t="shared" si="543"/>
        <v>95</v>
      </c>
      <c r="V604" s="49" t="s">
        <v>99</v>
      </c>
      <c r="W604" s="60">
        <v>0.95</v>
      </c>
      <c r="X604" s="60" t="s">
        <v>41</v>
      </c>
      <c r="Y604" s="29">
        <f>IF($T604="",(IFERROR(VLOOKUP($X604,$A$2:$H$595,4,0),"")),(IFERROR(IFERROR(VLOOKUP($X604,$A$2:$H$595,4,0),"")*$T604,"")))</f>
        <v>264.09999999999997</v>
      </c>
      <c r="Z604" s="30">
        <f>IF($T604="",(IFERROR(VLOOKUP($X604,$A$2:$H$595,5,0),"")),(IFERROR(IFERROR(VLOOKUP($X604,$A$2:$H$595,5,0),"")*$T604,"")))</f>
        <v>25.65</v>
      </c>
      <c r="AA604" s="152">
        <f>IF($T604="",(IFERROR(VLOOKUP($X604,$A$2:$H$595,6,0),"")),(IFERROR(IFERROR(VLOOKUP($X604,$A$2:$H$595,6,0),"")*$T604,"")))</f>
        <v>1.9</v>
      </c>
      <c r="AB604" s="31">
        <f>IF($T604="",(IFERROR(VLOOKUP($X604,$A$2:$H$595,7,0),"")),(IFERROR(IFERROR(VLOOKUP($X604,$A$2:$H$595,7,0),"")*$T604,"")))</f>
        <v>15.2</v>
      </c>
      <c r="AC604">
        <f>IFERROR(VLOOKUP($AH604,$A$2:$H$595,4,0),"")</f>
        <v>600</v>
      </c>
      <c r="AD604" s="49">
        <f t="shared" si="616"/>
        <v>0.35</v>
      </c>
      <c r="AE604" s="109">
        <f t="shared" si="544"/>
        <v>35</v>
      </c>
      <c r="AF604" s="49" t="s">
        <v>99</v>
      </c>
      <c r="AG604" s="60">
        <v>0.35</v>
      </c>
      <c r="AH604" s="60" t="s">
        <v>14</v>
      </c>
      <c r="AI604" s="29">
        <f>IF($AD604="",(IFERROR(VLOOKUP($AH604,$A$2:$H$595,4,0),"")),(IFERROR(IFERROR(VLOOKUP($AH604,$A$2:$H$595,4,0),"")*$AD604,"")))</f>
        <v>210</v>
      </c>
      <c r="AJ604" s="30">
        <f>IF($AD604="",(IFERROR(VLOOKUP($AH604,$A$2:$H$595,5,0),"")),(IFERROR(IFERROR(VLOOKUP($AH604,$A$2:$H$595,5,0),"")*$AD604,"")))</f>
        <v>8.3999999999999986</v>
      </c>
      <c r="AK604" s="152">
        <f>IF($AD604="",(IFERROR(VLOOKUP($AH604,$A$2:$H$595,6,0),"")),(IFERROR(IFERROR(VLOOKUP($AH604,$A$2:$H$595,6,0),"")*$AD604,"")))</f>
        <v>4.1999999999999993</v>
      </c>
      <c r="AL604" s="31">
        <f>IF($AD604="",(IFERROR(VLOOKUP($AH604,$A$2:$H$595,7,0),"")),(IFERROR(IFERROR(VLOOKUP($AH604,$A$2:$H$595,7,0),"")*$AD604,"")))</f>
        <v>16.799999999999997</v>
      </c>
    </row>
    <row r="605" spans="10:39" s="3" customFormat="1" x14ac:dyDescent="0.3">
      <c r="J605" s="49">
        <v>0.05</v>
      </c>
      <c r="K605" s="109">
        <f t="shared" si="542"/>
        <v>5</v>
      </c>
      <c r="L605" s="49" t="s">
        <v>99</v>
      </c>
      <c r="M605" s="60"/>
      <c r="N605" s="60" t="s">
        <v>15</v>
      </c>
      <c r="O605" s="245">
        <f>IF($J605="",(IFERROR(VLOOKUP($N605,$A$2:$H$595,4,0),"")),(IFERROR(IFERROR(VLOOKUP($N605,$A$2:$H$595,4,0),"")*$J605,"")))</f>
        <v>35.85</v>
      </c>
      <c r="P605" s="237">
        <f>IF($J605="",(IFERROR(VLOOKUP($N605,$A$2:$H$595,5,0),"")),(IFERROR(IFERROR(VLOOKUP($N605,$A$2:$H$595,5,0),"")*$J605,"")))</f>
        <v>0.05</v>
      </c>
      <c r="Q605" s="252">
        <f>IF($J605="",(IFERROR(VLOOKUP($N605,$A$2:$H$595,6,0),"")),(IFERROR(IFERROR(VLOOKUP($N605,$A$2:$H$595,6,0),"")*$J605,"")))</f>
        <v>0</v>
      </c>
      <c r="R605" s="260">
        <f>IF($J605="",(IFERROR(VLOOKUP($N605,$A$2:$H$595,7,0),"")),(IFERROR(IFERROR(VLOOKUP($N605,$A$2:$H$595,7,0),"")*$J605,"")))</f>
        <v>4.05</v>
      </c>
      <c r="S605">
        <f>IFERROR(VLOOKUP($X605,$A$2:$H$595,4,0),"")</f>
        <v>156</v>
      </c>
      <c r="T605" s="49">
        <f t="shared" si="615"/>
        <v>0.25</v>
      </c>
      <c r="U605" s="109">
        <f t="shared" si="543"/>
        <v>25</v>
      </c>
      <c r="V605" s="49" t="s">
        <v>99</v>
      </c>
      <c r="W605" s="60">
        <v>0.25</v>
      </c>
      <c r="X605" s="60" t="s">
        <v>16</v>
      </c>
      <c r="Y605" s="29">
        <f>IF($T605="",(IFERROR(VLOOKUP($X605,$A$2:$H$595,4,0),"")),(IFERROR(IFERROR(VLOOKUP($X605,$A$2:$H$595,4,0),"")*$T605,"")))</f>
        <v>39</v>
      </c>
      <c r="Z605" s="30">
        <f>IF($T605="",(IFERROR(VLOOKUP($X605,$A$2:$H$595,5,0),"")),(IFERROR(IFERROR(VLOOKUP($X605,$A$2:$H$595,5,0),"")*$T605,"")))</f>
        <v>2.1</v>
      </c>
      <c r="AA605" s="152">
        <f>IF($T605="",(IFERROR(VLOOKUP($X605,$A$2:$H$595,6,0),"")),(IFERROR(IFERROR(VLOOKUP($X605,$A$2:$H$595,6,0),"")*$T605,"")))</f>
        <v>1.7</v>
      </c>
      <c r="AB605" s="31">
        <f>IF($T605="",(IFERROR(VLOOKUP($X605,$A$2:$H$595,7,0),"")),(IFERROR(IFERROR(VLOOKUP($X605,$A$2:$H$595,7,0),"")*$T605,"")))</f>
        <v>2.65</v>
      </c>
      <c r="AC605">
        <f>IFERROR(VLOOKUP($AH605,$A$2:$H$595,4,0),"")</f>
        <v>120</v>
      </c>
      <c r="AD605" s="49">
        <f t="shared" si="616"/>
        <v>1</v>
      </c>
      <c r="AE605" s="109">
        <v>1</v>
      </c>
      <c r="AF605" s="49" t="s">
        <v>105</v>
      </c>
      <c r="AG605" s="60">
        <v>1</v>
      </c>
      <c r="AH605" s="60" t="s">
        <v>134</v>
      </c>
      <c r="AI605" s="29">
        <f>IF($AD605="",(IFERROR(VLOOKUP($AH605,$A$2:$H$595,4,0),"")),(IFERROR(IFERROR(VLOOKUP($AH605,$A$2:$H$595,4,0),"")*$AD605,"")))</f>
        <v>120</v>
      </c>
      <c r="AJ605" s="30">
        <f>IF($AD605="",(IFERROR(VLOOKUP($AH605,$A$2:$H$595,5,0),"")),(IFERROR(IFERROR(VLOOKUP($AH605,$A$2:$H$595,5,0),"")*$AD605,"")))</f>
        <v>24</v>
      </c>
      <c r="AK605" s="152">
        <f>IF($AD605="",(IFERROR(VLOOKUP($AH605,$A$2:$H$595,6,0),"")),(IFERROR(IFERROR(VLOOKUP($AH605,$A$2:$H$595,6,0),"")*$AD605,"")))</f>
        <v>3</v>
      </c>
      <c r="AL605" s="31">
        <f>IF($AD605="",(IFERROR(VLOOKUP($AH605,$A$2:$H$595,7,0),"")),(IFERROR(IFERROR(VLOOKUP($AH605,$A$2:$H$595,7,0),"")*$AD605,"")))</f>
        <v>1</v>
      </c>
      <c r="AM605"/>
    </row>
    <row r="606" spans="10:39" x14ac:dyDescent="0.3">
      <c r="J606" s="49"/>
      <c r="K606" s="109"/>
      <c r="L606" s="49"/>
      <c r="M606" s="60"/>
      <c r="N606" s="60"/>
      <c r="O606" s="245" t="str">
        <f>IF($J606="",(IFERROR(VLOOKUP($N606,$A$2:$H$595,4,0),"")),(IFERROR(IFERROR(VLOOKUP($N606,$A$2:$H$595,4,0),"")*$J606,"")))</f>
        <v/>
      </c>
      <c r="P606" s="237" t="str">
        <f>IF($J606="",(IFERROR(VLOOKUP($N606,$A$2:$H$595,5,0),"")),(IFERROR(IFERROR(VLOOKUP($N606,$A$2:$H$595,5,0),"")*$J606,"")))</f>
        <v/>
      </c>
      <c r="Q606" s="252" t="str">
        <f>IF($J606="",(IFERROR(VLOOKUP($N606,$A$2:$H$595,6,0),"")),(IFERROR(IFERROR(VLOOKUP($N606,$A$2:$H$595,6,0),"")*$J606,"")))</f>
        <v/>
      </c>
      <c r="R606" s="260" t="str">
        <f>IF($J606="",(IFERROR(VLOOKUP($N606,$A$2:$H$595,7,0),"")),(IFERROR(IFERROR(VLOOKUP($N606,$A$2:$H$595,7,0),"")*$J606,"")))</f>
        <v/>
      </c>
      <c r="T606" s="49" t="str">
        <f t="shared" si="615"/>
        <v/>
      </c>
      <c r="U606" s="109"/>
      <c r="V606" s="49"/>
      <c r="W606" s="60"/>
      <c r="X606" s="60"/>
      <c r="Y606" s="29"/>
      <c r="Z606" s="30"/>
      <c r="AA606" s="152"/>
      <c r="AB606" s="31"/>
      <c r="AD606" s="49" t="str">
        <f t="shared" si="616"/>
        <v/>
      </c>
      <c r="AE606" s="109"/>
      <c r="AF606" s="49"/>
      <c r="AG606" s="60"/>
      <c r="AH606" s="60"/>
      <c r="AI606" s="29"/>
      <c r="AJ606" s="30"/>
      <c r="AK606" s="152"/>
      <c r="AL606" s="31"/>
    </row>
    <row r="607" spans="10:39" x14ac:dyDescent="0.3">
      <c r="J607" s="49"/>
      <c r="K607" s="109"/>
      <c r="L607" s="49"/>
      <c r="M607" s="60" t="s">
        <v>107</v>
      </c>
      <c r="N607" s="60"/>
      <c r="O607" s="206">
        <f>SUM(O602:O606)</f>
        <v>726.85</v>
      </c>
      <c r="P607" s="215">
        <f t="shared" ref="P607" si="617">SUM(P602:P606)</f>
        <v>63.949999999999996</v>
      </c>
      <c r="Q607" s="225">
        <f t="shared" ref="Q607" si="618">SUM(Q602:Q606)</f>
        <v>28.7</v>
      </c>
      <c r="R607" s="231">
        <f t="shared" ref="R607" si="619">SUM(R602:R606)</f>
        <v>33.75</v>
      </c>
      <c r="S607" s="3">
        <v>858.1</v>
      </c>
      <c r="T607" s="49"/>
      <c r="U607" s="109"/>
      <c r="V607" s="49"/>
      <c r="W607" s="60" t="s">
        <v>107</v>
      </c>
      <c r="X607" s="60"/>
      <c r="Y607" s="32">
        <f>SUM(Y602:Y606)</f>
        <v>728.62</v>
      </c>
      <c r="Z607" s="45">
        <f t="shared" ref="Z607" si="620">SUM(Z602:Z606)</f>
        <v>58.588217821782173</v>
      </c>
      <c r="AA607" s="148">
        <f t="shared" ref="AA607" si="621">SUM(AA602:AA606)</f>
        <v>27.35465346534653</v>
      </c>
      <c r="AB607" s="46">
        <f t="shared" ref="AB607" si="622">SUM(AB602:AB606)</f>
        <v>39.199009900990099</v>
      </c>
      <c r="AC607" s="3">
        <v>119</v>
      </c>
      <c r="AD607" s="49"/>
      <c r="AE607" s="109"/>
      <c r="AF607" s="49"/>
      <c r="AG607" s="60" t="s">
        <v>107</v>
      </c>
      <c r="AH607" s="60"/>
      <c r="AI607" s="32">
        <f>SUM(AI602:AI606)</f>
        <v>730</v>
      </c>
      <c r="AJ607" s="45">
        <f t="shared" ref="AJ607" si="623">SUM(AJ602:AJ606)</f>
        <v>65.400000000000006</v>
      </c>
      <c r="AK607" s="148">
        <f t="shared" ref="AK607" si="624">SUM(AK602:AK606)</f>
        <v>53</v>
      </c>
      <c r="AL607" s="46">
        <f t="shared" ref="AL607" si="625">SUM(AL602:AL606)</f>
        <v>26.299999999999997</v>
      </c>
    </row>
    <row r="608" spans="10:39" ht="15" thickBot="1" x14ac:dyDescent="0.35">
      <c r="J608" s="50"/>
      <c r="K608" s="110"/>
      <c r="L608" s="50"/>
      <c r="M608" s="61"/>
      <c r="N608" s="61"/>
      <c r="O608" s="266" t="str">
        <f>IF($J608="",(IFERROR(VLOOKUP($N608,$A$2:$H$595,4,0),"")),(IFERROR(IFERROR(VLOOKUP($N608,$A$2:$H$595,4,0),"")*$J608,"")))</f>
        <v/>
      </c>
      <c r="P608" s="238" t="str">
        <f>IF($J608="",(IFERROR(VLOOKUP($N608,$A$2:$H$595,5,0),"")),(IFERROR(IFERROR(VLOOKUP($N608,$A$2:$H$595,5,0),"")*$J608,"")))</f>
        <v/>
      </c>
      <c r="Q608" s="253" t="str">
        <f>IF($J608="",(IFERROR(VLOOKUP($N608,$A$2:$H$595,6,0),"")),(IFERROR(IFERROR(VLOOKUP($N608,$A$2:$H$595,6,0),"")*$J608,"")))</f>
        <v/>
      </c>
      <c r="R608" s="261" t="str">
        <f>IF($J608="",(IFERROR(VLOOKUP($N608,$A$2:$H$595,7,0),"")),(IFERROR(IFERROR(VLOOKUP($N608,$A$2:$H$595,7,0),"")*$J608,"")))</f>
        <v/>
      </c>
      <c r="S608" t="str">
        <f>IFERROR(VLOOKUP($X608,$A$2:$H$595,4,0),"")</f>
        <v/>
      </c>
      <c r="T608" s="50" t="str">
        <f t="shared" ref="T608:T614" si="626">IFERROR(IF(W608="",O608/S608,W608),"")</f>
        <v/>
      </c>
      <c r="U608" s="110"/>
      <c r="V608" s="50"/>
      <c r="W608" s="61"/>
      <c r="X608" s="61"/>
      <c r="Y608" s="33" t="str">
        <f>IF($T608="",(IFERROR(VLOOKUP($X608,$A$2:$H$595,4,0),"")),(IFERROR(IFERROR(VLOOKUP($X608,$A$2:$H$595,4,0),"")*$T608,"")))</f>
        <v/>
      </c>
      <c r="Z608" s="34" t="str">
        <f>IF($T608="",(IFERROR(VLOOKUP($X608,$A$2:$H$595,5,0),"")),(IFERROR(IFERROR(VLOOKUP($X608,$A$2:$H$595,5,0),"")*$T608,"")))</f>
        <v/>
      </c>
      <c r="AA608" s="149" t="str">
        <f>IF($T608="",(IFERROR(VLOOKUP($X608,$A$2:$H$595,6,0),"")),(IFERROR(IFERROR(VLOOKUP($X608,$A$2:$H$595,6,0),"")*$T608,"")))</f>
        <v/>
      </c>
      <c r="AB608" s="35" t="str">
        <f>IF($T608="",(IFERROR(VLOOKUP($X608,$A$2:$H$595,7,0),"")),(IFERROR(IFERROR(VLOOKUP($X608,$A$2:$H$595,7,0),"")*$T608,"")))</f>
        <v/>
      </c>
      <c r="AC608" t="str">
        <f>IFERROR(VLOOKUP($AH608,$A$2:$H$595,4,0),"")</f>
        <v/>
      </c>
      <c r="AD608" s="50" t="str">
        <f t="shared" ref="AD608:AD614" si="627">IFERROR(IF(AG608="",Y608/AC608,AG608),"")</f>
        <v/>
      </c>
      <c r="AE608" s="110"/>
      <c r="AF608" s="50"/>
      <c r="AG608" s="61"/>
      <c r="AH608" s="61"/>
      <c r="AI608" s="33" t="str">
        <f>IF($AD608="",(IFERROR(VLOOKUP($AH608,$A$2:$H$595,4,0),"")),(IFERROR(IFERROR(VLOOKUP($AH608,$A$2:$H$595,4,0),"")*$AD608,"")))</f>
        <v/>
      </c>
      <c r="AJ608" s="34" t="str">
        <f>IF($AD608="",(IFERROR(VLOOKUP($AH608,$A$2:$H$595,5,0),"")),(IFERROR(IFERROR(VLOOKUP($AH608,$A$2:$H$595,5,0),"")*$AD608,"")))</f>
        <v/>
      </c>
      <c r="AK608" s="149" t="str">
        <f>IF($AD608="",(IFERROR(VLOOKUP($AH608,$A$2:$H$595,6,0),"")),(IFERROR(IFERROR(VLOOKUP($AH608,$A$2:$H$595,6,0),"")*$AD608,"")))</f>
        <v/>
      </c>
      <c r="AL608" s="35" t="str">
        <f>IF($AD608="",(IFERROR(VLOOKUP($AH608,$A$2:$H$595,7,0),"")),(IFERROR(IFERROR(VLOOKUP($AH608,$A$2:$H$595,7,0),"")*$AD608,"")))</f>
        <v/>
      </c>
    </row>
    <row r="609" spans="10:39" ht="15.6" thickTop="1" thickBot="1" x14ac:dyDescent="0.35">
      <c r="J609" s="58"/>
      <c r="K609" s="122"/>
      <c r="L609" s="58"/>
      <c r="M609" s="64"/>
      <c r="N609" s="64"/>
      <c r="O609" s="267"/>
      <c r="P609" s="241"/>
      <c r="Q609" s="256"/>
      <c r="R609" s="263"/>
      <c r="T609" s="58"/>
      <c r="U609" s="122"/>
      <c r="V609" s="58"/>
      <c r="W609" s="64"/>
      <c r="X609" s="64"/>
      <c r="Y609" s="39"/>
      <c r="Z609" s="40"/>
      <c r="AA609" s="202"/>
      <c r="AB609" s="41"/>
      <c r="AD609" s="58"/>
      <c r="AE609" s="122"/>
      <c r="AF609" s="58"/>
      <c r="AG609" s="64"/>
      <c r="AH609" s="64"/>
      <c r="AI609" s="39"/>
      <c r="AJ609" s="40"/>
      <c r="AK609" s="202"/>
      <c r="AL609" s="41"/>
    </row>
    <row r="610" spans="10:39" ht="15" thickTop="1" x14ac:dyDescent="0.3">
      <c r="J610" s="52">
        <v>2.5</v>
      </c>
      <c r="K610" s="112">
        <f t="shared" ref="K610:K668" si="628">J610*100</f>
        <v>250</v>
      </c>
      <c r="L610" s="52" t="s">
        <v>99</v>
      </c>
      <c r="M610" s="67"/>
      <c r="N610" s="67" t="s">
        <v>18</v>
      </c>
      <c r="O610" s="244">
        <f>IF($J610="",(IFERROR(VLOOKUP($N610,$A$2:$H$595,4,0),"")),(IFERROR(IFERROR(VLOOKUP($N610,$A$2:$H$595,4,0),"")*$J610,"")))</f>
        <v>162.5</v>
      </c>
      <c r="P610" s="236">
        <f>IF($J610="",(IFERROR(VLOOKUP($N610,$A$2:$H$595,5,0),"")),(IFERROR(IFERROR(VLOOKUP($N610,$A$2:$H$595,5,0),"")*$J610,"")))</f>
        <v>30</v>
      </c>
      <c r="Q610" s="251">
        <f>IF($J610="",(IFERROR(VLOOKUP($N610,$A$2:$H$595,6,0),"")),(IFERROR(IFERROR(VLOOKUP($N610,$A$2:$H$595,6,0),"")*$J610,"")))</f>
        <v>10</v>
      </c>
      <c r="R610" s="259">
        <f>IF($J610="",(IFERROR(VLOOKUP($N610,$A$2:$H$595,7,0),"")),(IFERROR(IFERROR(VLOOKUP($N610,$A$2:$H$595,7,0),"")*$J610,"")))</f>
        <v>2.5</v>
      </c>
      <c r="S610">
        <f>IFERROR(VLOOKUP($X610,$A$2:$H$595,4,0),"")</f>
        <v>111</v>
      </c>
      <c r="T610" s="52">
        <f t="shared" si="626"/>
        <v>1.5</v>
      </c>
      <c r="U610" s="112">
        <f t="shared" ref="U610:U670" si="629">T610*100</f>
        <v>150</v>
      </c>
      <c r="V610" s="52" t="s">
        <v>99</v>
      </c>
      <c r="W610" s="67">
        <v>1.5</v>
      </c>
      <c r="X610" s="67" t="s">
        <v>44</v>
      </c>
      <c r="Y610" s="26">
        <f>IF($T610="",(IFERROR(VLOOKUP($X610,$A$2:$H$595,4,0),"")),(IFERROR(IFERROR(VLOOKUP($X610,$A$2:$H$595,4,0),"")*$T610,"")))</f>
        <v>166.5</v>
      </c>
      <c r="Z610" s="27">
        <f>IF($T610="",(IFERROR(VLOOKUP($X610,$A$2:$H$595,5,0),"")),(IFERROR(IFERROR(VLOOKUP($X610,$A$2:$H$595,5,0),"")*$T610,"")))</f>
        <v>36.900000000000006</v>
      </c>
      <c r="AA610" s="151">
        <f>IF($T610="",(IFERROR(VLOOKUP($X610,$A$2:$H$595,6,0),"")),(IFERROR(IFERROR(VLOOKUP($X610,$A$2:$H$595,6,0),"")*$T610,"")))</f>
        <v>3</v>
      </c>
      <c r="AB610" s="28">
        <f>IF($T610="",(IFERROR(VLOOKUP($X610,$A$2:$H$595,7,0),"")),(IFERROR(IFERROR(VLOOKUP($X610,$A$2:$H$595,7,0),"")*$T610,"")))</f>
        <v>0.75</v>
      </c>
      <c r="AC610">
        <f>IFERROR(VLOOKUP($AH610,$A$2:$H$595,4,0),"")</f>
        <v>100</v>
      </c>
      <c r="AD610" s="52">
        <f t="shared" si="627"/>
        <v>1.65</v>
      </c>
      <c r="AE610" s="112">
        <f t="shared" ref="AE610:AE669" si="630">AD610*100</f>
        <v>165</v>
      </c>
      <c r="AF610" s="52" t="s">
        <v>99</v>
      </c>
      <c r="AG610" s="67">
        <v>1.65</v>
      </c>
      <c r="AH610" s="67" t="s">
        <v>43</v>
      </c>
      <c r="AI610" s="26">
        <f>IF($AD610="",(IFERROR(VLOOKUP($AH610,$A$2:$H$595,4,0),"")),(IFERROR(IFERROR(VLOOKUP($AH610,$A$2:$H$595,4,0),"")*$AD610,"")))</f>
        <v>165</v>
      </c>
      <c r="AJ610" s="27">
        <f>IF($AD610="",(IFERROR(VLOOKUP($AH610,$A$2:$H$595,5,0),"")),(IFERROR(IFERROR(VLOOKUP($AH610,$A$2:$H$595,5,0),"")*$AD610,"")))</f>
        <v>31.349999999999998</v>
      </c>
      <c r="AK610" s="151">
        <f>IF($AD610="",(IFERROR(VLOOKUP($AH610,$A$2:$H$595,6,0),"")),(IFERROR(IFERROR(VLOOKUP($AH610,$A$2:$H$595,6,0),"")*$AD610,"")))</f>
        <v>1.65</v>
      </c>
      <c r="AL610" s="28">
        <f>IF($AD610="",(IFERROR(VLOOKUP($AH610,$A$2:$H$595,7,0),"")),(IFERROR(IFERROR(VLOOKUP($AH610,$A$2:$H$595,7,0),"")*$AD610,"")))</f>
        <v>3.3</v>
      </c>
    </row>
    <row r="611" spans="10:39" x14ac:dyDescent="0.3">
      <c r="J611" s="53">
        <v>3</v>
      </c>
      <c r="K611" s="113">
        <f t="shared" si="628"/>
        <v>300</v>
      </c>
      <c r="L611" s="53" t="s">
        <v>99</v>
      </c>
      <c r="M611" s="62"/>
      <c r="N611" s="62" t="s">
        <v>29</v>
      </c>
      <c r="O611" s="245">
        <f>IF($J611="",(IFERROR(VLOOKUP($N611,$A$2:$H$595,4,0),"")),(IFERROR(IFERROR(VLOOKUP($N611,$A$2:$H$595,4,0),"")*$J611,"")))</f>
        <v>300</v>
      </c>
      <c r="P611" s="237">
        <f>IF($J611="",(IFERROR(VLOOKUP($N611,$A$2:$H$595,5,0),"")),(IFERROR(IFERROR(VLOOKUP($N611,$A$2:$H$595,5,0),"")*$J611,"")))</f>
        <v>0</v>
      </c>
      <c r="Q611" s="252">
        <f>IF($J611="",(IFERROR(VLOOKUP($N611,$A$2:$H$595,6,0),"")),(IFERROR(IFERROR(VLOOKUP($N611,$A$2:$H$595,6,0),"")*$J611,"")))</f>
        <v>69</v>
      </c>
      <c r="R611" s="260">
        <f>IF($J611="",(IFERROR(VLOOKUP($N611,$A$2:$H$595,7,0),"")),(IFERROR(IFERROR(VLOOKUP($N611,$A$2:$H$595,7,0),"")*$J611,"")))</f>
        <v>3</v>
      </c>
      <c r="S611">
        <f>IFERROR(VLOOKUP($X611,$A$2:$H$595,4,0),"")</f>
        <v>39</v>
      </c>
      <c r="T611" s="53">
        <f t="shared" si="626"/>
        <v>7.5</v>
      </c>
      <c r="U611" s="106">
        <v>7.5</v>
      </c>
      <c r="V611" s="53" t="s">
        <v>103</v>
      </c>
      <c r="W611" s="62">
        <v>7.5</v>
      </c>
      <c r="X611" s="62" t="s">
        <v>8</v>
      </c>
      <c r="Y611" s="29">
        <f>IF($T611="",(IFERROR(VLOOKUP($X611,$A$2:$H$595,4,0),"")),(IFERROR(IFERROR(VLOOKUP($X611,$A$2:$H$595,4,0),"")*$T611,"")))</f>
        <v>292.5</v>
      </c>
      <c r="Z611" s="30">
        <f>IF($T611="",(IFERROR(VLOOKUP($X611,$A$2:$H$595,5,0),"")),(IFERROR(IFERROR(VLOOKUP($X611,$A$2:$H$595,5,0),"")*$T611,"")))</f>
        <v>6</v>
      </c>
      <c r="AA611" s="152">
        <f>IF($T611="",(IFERROR(VLOOKUP($X611,$A$2:$H$595,6,0),"")),(IFERROR(IFERROR(VLOOKUP($X611,$A$2:$H$595,6,0),"")*$T611,"")))</f>
        <v>60</v>
      </c>
      <c r="AB611" s="31">
        <f>IF($T611="",(IFERROR(VLOOKUP($X611,$A$2:$H$595,7,0),"")),(IFERROR(IFERROR(VLOOKUP($X611,$A$2:$H$595,7,0),"")*$T611,"")))</f>
        <v>2.25</v>
      </c>
      <c r="AC611">
        <f>IFERROR(VLOOKUP($AH611,$A$2:$H$595,4,0),"")</f>
        <v>354</v>
      </c>
      <c r="AD611" s="53">
        <f t="shared" si="627"/>
        <v>0.8</v>
      </c>
      <c r="AE611" s="106">
        <v>8</v>
      </c>
      <c r="AF611" s="53" t="s">
        <v>103</v>
      </c>
      <c r="AG611" s="62">
        <v>0.8</v>
      </c>
      <c r="AH611" s="62" t="s">
        <v>17</v>
      </c>
      <c r="AI611" s="29">
        <f>IF($AD611="",(IFERROR(VLOOKUP($AH611,$A$2:$H$595,4,0),"")),(IFERROR(IFERROR(VLOOKUP($AH611,$A$2:$H$595,4,0),"")*$AD611,"")))</f>
        <v>283.2</v>
      </c>
      <c r="AJ611" s="30">
        <f>IF($AD611="",(IFERROR(VLOOKUP($AH611,$A$2:$H$595,5,0),"")),(IFERROR(IFERROR(VLOOKUP($AH611,$A$2:$H$595,5,0),"")*$AD611,"")))</f>
        <v>8</v>
      </c>
      <c r="AK611" s="152">
        <f>IF($AD611="",(IFERROR(VLOOKUP($AH611,$A$2:$H$595,6,0),"")),(IFERROR(IFERROR(VLOOKUP($AH611,$A$2:$H$595,6,0),"")*$AD611,"")))</f>
        <v>50.400000000000006</v>
      </c>
      <c r="AL611" s="31">
        <f>IF($AD611="",(IFERROR(VLOOKUP($AH611,$A$2:$H$595,7,0),"")),(IFERROR(IFERROR(VLOOKUP($AH611,$A$2:$H$595,7,0),"")*$AD611,"")))</f>
        <v>4</v>
      </c>
    </row>
    <row r="612" spans="10:39" x14ac:dyDescent="0.3">
      <c r="J612" s="53">
        <v>1</v>
      </c>
      <c r="K612" s="106">
        <v>1</v>
      </c>
      <c r="L612" s="53" t="s">
        <v>105</v>
      </c>
      <c r="M612" s="62"/>
      <c r="N612" s="62" t="s">
        <v>134</v>
      </c>
      <c r="O612" s="245">
        <f>IF($J612="",(IFERROR(VLOOKUP($N612,$A$2:$H$595,4,0),"")),(IFERROR(IFERROR(VLOOKUP($N612,$A$2:$H$595,4,0),"")*$J612,"")))</f>
        <v>120</v>
      </c>
      <c r="P612" s="237">
        <f>IF($J612="",(IFERROR(VLOOKUP($N612,$A$2:$H$595,5,0),"")),(IFERROR(IFERROR(VLOOKUP($N612,$A$2:$H$595,5,0),"")*$J612,"")))</f>
        <v>24</v>
      </c>
      <c r="Q612" s="252">
        <f>IF($J612="",(IFERROR(VLOOKUP($N612,$A$2:$H$595,6,0),"")),(IFERROR(IFERROR(VLOOKUP($N612,$A$2:$H$595,6,0),"")*$J612,"")))</f>
        <v>3</v>
      </c>
      <c r="R612" s="260">
        <f>IF($J612="",(IFERROR(VLOOKUP($N612,$A$2:$H$595,7,0),"")),(IFERROR(IFERROR(VLOOKUP($N612,$A$2:$H$595,7,0),"")*$J612,"")))</f>
        <v>1</v>
      </c>
      <c r="S612">
        <f>IFERROR(VLOOKUP($X612,$A$2:$H$595,4,0),"")</f>
        <v>80</v>
      </c>
      <c r="T612" s="53">
        <f t="shared" si="626"/>
        <v>1.5</v>
      </c>
      <c r="U612" s="113">
        <f t="shared" si="629"/>
        <v>150</v>
      </c>
      <c r="V612" s="53" t="s">
        <v>99</v>
      </c>
      <c r="W612" s="62"/>
      <c r="X612" s="62" t="s">
        <v>73</v>
      </c>
      <c r="Y612" s="29">
        <f>IF($T612="",(IFERROR(VLOOKUP($X612,$A$2:$H$595,4,0),"")),(IFERROR(IFERROR(VLOOKUP($X612,$A$2:$H$595,4,0),"")*$T612,"")))</f>
        <v>120</v>
      </c>
      <c r="Z612" s="30">
        <f>IF($T612="",(IFERROR(VLOOKUP($X612,$A$2:$H$595,5,0),"")),(IFERROR(IFERROR(VLOOKUP($X612,$A$2:$H$595,5,0),"")*$T612,"")))</f>
        <v>16.5</v>
      </c>
      <c r="AA612" s="152">
        <f>IF($T612="",(IFERROR(VLOOKUP($X612,$A$2:$H$595,6,0),"")),(IFERROR(IFERROR(VLOOKUP($X612,$A$2:$H$595,6,0),"")*$T612,"")))</f>
        <v>4.5</v>
      </c>
      <c r="AB612" s="31">
        <f>IF($T612="",(IFERROR(VLOOKUP($X612,$A$2:$H$595,7,0),"")),(IFERROR(IFERROR(VLOOKUP($X612,$A$2:$H$595,7,0),"")*$T612,"")))</f>
        <v>3.4499999999999997</v>
      </c>
      <c r="AC612">
        <f>IFERROR(VLOOKUP($AH612,$A$2:$H$595,4,0),"")</f>
        <v>172.25</v>
      </c>
      <c r="AD612" s="53">
        <f t="shared" si="627"/>
        <v>0.6</v>
      </c>
      <c r="AE612" s="113">
        <f t="shared" si="630"/>
        <v>60</v>
      </c>
      <c r="AF612" s="53" t="s">
        <v>99</v>
      </c>
      <c r="AG612" s="62">
        <v>0.6</v>
      </c>
      <c r="AH612" s="62" t="s">
        <v>24</v>
      </c>
      <c r="AI612" s="29">
        <f>IF($AD612="",(IFERROR(VLOOKUP($AH612,$A$2:$H$595,4,0),"")),(IFERROR(IFERROR(VLOOKUP($AH612,$A$2:$H$595,4,0),"")*$AD612,"")))</f>
        <v>103.35</v>
      </c>
      <c r="AJ612" s="30">
        <f>IF($AD612="",(IFERROR(VLOOKUP($AH612,$A$2:$H$595,5,0),"")),(IFERROR(IFERROR(VLOOKUP($AH612,$A$2:$H$595,5,0),"")*$AD612,"")))</f>
        <v>12</v>
      </c>
      <c r="AK612" s="152">
        <f>IF($AD612="",(IFERROR(VLOOKUP($AH612,$A$2:$H$595,6,0),"")),(IFERROR(IFERROR(VLOOKUP($AH612,$A$2:$H$595,6,0),"")*$AD612,"")))</f>
        <v>1.2</v>
      </c>
      <c r="AL612" s="31">
        <f>IF($AD612="",(IFERROR(VLOOKUP($AH612,$A$2:$H$595,7,0),"")),(IFERROR(IFERROR(VLOOKUP($AH612,$A$2:$H$595,7,0),"")*$AD612,"")))</f>
        <v>4.8</v>
      </c>
    </row>
    <row r="613" spans="10:39" x14ac:dyDescent="0.3">
      <c r="J613" s="53"/>
      <c r="K613" s="113"/>
      <c r="L613" s="53"/>
      <c r="M613" s="62"/>
      <c r="N613" s="62"/>
      <c r="O613" s="245"/>
      <c r="P613" s="237"/>
      <c r="Q613" s="252"/>
      <c r="R613" s="260"/>
      <c r="T613" s="53" t="str">
        <f t="shared" si="626"/>
        <v/>
      </c>
      <c r="U613" s="113"/>
      <c r="V613" s="53"/>
      <c r="W613" s="62"/>
      <c r="X613" s="62"/>
      <c r="Y613" s="29"/>
      <c r="Z613" s="30"/>
      <c r="AA613" s="152"/>
      <c r="AB613" s="31"/>
      <c r="AC613">
        <f>IFERROR(VLOOKUP($AH613,$A$2:$H$595,4,0),"")</f>
        <v>230</v>
      </c>
      <c r="AD613" s="53">
        <f t="shared" si="627"/>
        <v>0.1</v>
      </c>
      <c r="AE613" s="113">
        <f t="shared" si="630"/>
        <v>10</v>
      </c>
      <c r="AF613" s="53" t="s">
        <v>99</v>
      </c>
      <c r="AG613" s="62">
        <v>0.1</v>
      </c>
      <c r="AH613" s="62" t="s">
        <v>19</v>
      </c>
      <c r="AI613" s="29">
        <f>IF($AD613="",(IFERROR(VLOOKUP($AH613,$A$2:$H$595,4,0),"")),(IFERROR(IFERROR(VLOOKUP($AH613,$A$2:$H$595,4,0),"")*$AD613,"")))</f>
        <v>23</v>
      </c>
      <c r="AJ613" s="30">
        <f>IF($AD613="",(IFERROR(VLOOKUP($AH613,$A$2:$H$595,5,0),"")),(IFERROR(IFERROR(VLOOKUP($AH613,$A$2:$H$595,5,0),"")*$AD613,"")))</f>
        <v>0.70000000000000007</v>
      </c>
      <c r="AK613" s="152">
        <f>IF($AD613="",(IFERROR(VLOOKUP($AH613,$A$2:$H$595,6,0),"")),(IFERROR(IFERROR(VLOOKUP($AH613,$A$2:$H$595,6,0),"")*$AD613,"")))</f>
        <v>0.5</v>
      </c>
      <c r="AL613" s="31">
        <f>IF($AD613="",(IFERROR(VLOOKUP($AH613,$A$2:$H$595,7,0),"")),(IFERROR(IFERROR(VLOOKUP($AH613,$A$2:$H$595,7,0),"")*$AD613,"")))</f>
        <v>2</v>
      </c>
    </row>
    <row r="614" spans="10:39" s="3" customFormat="1" x14ac:dyDescent="0.3">
      <c r="J614" s="53"/>
      <c r="K614" s="113"/>
      <c r="L614" s="53"/>
      <c r="M614" s="62"/>
      <c r="N614" s="62"/>
      <c r="O614" s="245"/>
      <c r="P614" s="237"/>
      <c r="Q614" s="252"/>
      <c r="R614" s="260"/>
      <c r="S614"/>
      <c r="T614" s="53" t="str">
        <f t="shared" si="626"/>
        <v/>
      </c>
      <c r="U614" s="113"/>
      <c r="V614" s="53"/>
      <c r="W614" s="62"/>
      <c r="X614" s="62"/>
      <c r="Y614" s="29"/>
      <c r="Z614" s="30"/>
      <c r="AA614" s="152"/>
      <c r="AB614" s="31"/>
      <c r="AC614"/>
      <c r="AD614" s="53" t="str">
        <f t="shared" si="627"/>
        <v/>
      </c>
      <c r="AE614" s="113"/>
      <c r="AF614" s="53"/>
      <c r="AG614" s="62"/>
      <c r="AH614" s="62"/>
      <c r="AI614" s="29"/>
      <c r="AJ614" s="30"/>
      <c r="AK614" s="152"/>
      <c r="AL614" s="31"/>
      <c r="AM614"/>
    </row>
    <row r="615" spans="10:39" x14ac:dyDescent="0.3">
      <c r="J615" s="53"/>
      <c r="K615" s="113"/>
      <c r="L615" s="53"/>
      <c r="M615" s="62" t="s">
        <v>107</v>
      </c>
      <c r="N615" s="62"/>
      <c r="O615" s="206">
        <f>SUM(O610:O614)</f>
        <v>582.5</v>
      </c>
      <c r="P615" s="215">
        <f t="shared" ref="P615" si="631">SUM(P610:P614)</f>
        <v>54</v>
      </c>
      <c r="Q615" s="225">
        <f t="shared" ref="Q615" si="632">SUM(Q610:Q614)</f>
        <v>82</v>
      </c>
      <c r="R615" s="231">
        <f t="shared" ref="R615" si="633">SUM(R610:R614)</f>
        <v>6.5</v>
      </c>
      <c r="S615" s="3">
        <v>150</v>
      </c>
      <c r="T615" s="53"/>
      <c r="U615" s="113"/>
      <c r="V615" s="53"/>
      <c r="W615" s="62" t="s">
        <v>107</v>
      </c>
      <c r="X615" s="62"/>
      <c r="Y615" s="32">
        <f>SUM(Y610:Y614)</f>
        <v>579</v>
      </c>
      <c r="Z615" s="45">
        <f t="shared" ref="Z615" si="634">SUM(Z610:Z614)</f>
        <v>59.400000000000006</v>
      </c>
      <c r="AA615" s="148">
        <f t="shared" ref="AA615" si="635">SUM(AA610:AA614)</f>
        <v>67.5</v>
      </c>
      <c r="AB615" s="46">
        <f t="shared" ref="AB615" si="636">SUM(AB610:AB614)</f>
        <v>6.4499999999999993</v>
      </c>
      <c r="AC615" s="3">
        <v>684</v>
      </c>
      <c r="AD615" s="53"/>
      <c r="AE615" s="113"/>
      <c r="AF615" s="53"/>
      <c r="AG615" s="62" t="s">
        <v>107</v>
      </c>
      <c r="AH615" s="62"/>
      <c r="AI615" s="32">
        <f>SUM(AI610:AI614)</f>
        <v>574.54999999999995</v>
      </c>
      <c r="AJ615" s="45">
        <f t="shared" ref="AJ615" si="637">SUM(AJ610:AJ614)</f>
        <v>52.05</v>
      </c>
      <c r="AK615" s="148">
        <f t="shared" ref="AK615" si="638">SUM(AK610:AK614)</f>
        <v>53.750000000000007</v>
      </c>
      <c r="AL615" s="46">
        <f t="shared" ref="AL615" si="639">SUM(AL610:AL614)</f>
        <v>14.1</v>
      </c>
    </row>
    <row r="616" spans="10:39" s="3" customFormat="1" ht="15" thickBot="1" x14ac:dyDescent="0.35">
      <c r="J616" s="54"/>
      <c r="K616" s="114"/>
      <c r="L616" s="54"/>
      <c r="M616" s="68"/>
      <c r="N616" s="68"/>
      <c r="O616" s="246" t="str">
        <f>IF($J616="",(IFERROR(VLOOKUP($N616,$A$2:$H$595,4,0),"")),(IFERROR(IFERROR(VLOOKUP($N616,$A$2:$H$595,4,0),"")*$J616,"")))</f>
        <v/>
      </c>
      <c r="P616" s="238" t="str">
        <f>IF($J616="",(IFERROR(VLOOKUP($N616,$A$2:$H$595,5,0),"")),(IFERROR(IFERROR(VLOOKUP($N616,$A$2:$H$595,5,0),"")*$J616,"")))</f>
        <v/>
      </c>
      <c r="Q616" s="253" t="str">
        <f>IF($J616="",(IFERROR(VLOOKUP($N616,$A$2:$H$595,6,0),"")),(IFERROR(IFERROR(VLOOKUP($N616,$A$2:$H$595,6,0),"")*$J616,"")))</f>
        <v/>
      </c>
      <c r="R616" s="261" t="str">
        <f>IF($J616="",(IFERROR(VLOOKUP($N616,$A$2:$H$595,7,0),"")),(IFERROR(IFERROR(VLOOKUP($N616,$A$2:$H$595,7,0),"")*$J616,"")))</f>
        <v/>
      </c>
      <c r="S616" t="str">
        <f>IFERROR(VLOOKUP($X616,$A$2:$H$595,4,0),"")</f>
        <v/>
      </c>
      <c r="T616" s="54" t="str">
        <f t="shared" ref="T616:T622" si="640">IFERROR(IF(W616="",O616/S616,W616),"")</f>
        <v/>
      </c>
      <c r="U616" s="114"/>
      <c r="V616" s="54"/>
      <c r="W616" s="68"/>
      <c r="X616" s="68"/>
      <c r="Y616" s="36" t="str">
        <f>IF($T616="",(IFERROR(VLOOKUP($X616,$A$2:$H$595,4,0),"")),(IFERROR(IFERROR(VLOOKUP($X616,$A$2:$H$595,4,0),"")*$T616,"")))</f>
        <v/>
      </c>
      <c r="Z616" s="34" t="str">
        <f>IF($T616="",(IFERROR(VLOOKUP($X616,$A$2:$H$595,5,0),"")),(IFERROR(IFERROR(VLOOKUP($X616,$A$2:$H$595,5,0),"")*$T616,"")))</f>
        <v/>
      </c>
      <c r="AA616" s="149" t="str">
        <f>IF($T616="",(IFERROR(VLOOKUP($X616,$A$2:$H$595,6,0),"")),(IFERROR(IFERROR(VLOOKUP($X616,$A$2:$H$595,6,0),"")*$T616,"")))</f>
        <v/>
      </c>
      <c r="AB616" s="35" t="str">
        <f>IF($T616="",(IFERROR(VLOOKUP($X616,$A$2:$H$595,7,0),"")),(IFERROR(IFERROR(VLOOKUP($X616,$A$2:$H$595,7,0),"")*$T616,"")))</f>
        <v/>
      </c>
      <c r="AC616" t="str">
        <f>IFERROR(VLOOKUP($AH616,$A$2:$H$595,4,0),"")</f>
        <v/>
      </c>
      <c r="AD616" s="54" t="str">
        <f t="shared" ref="AD616:AD619" si="641">IFERROR(IF(AG616="",Y616/AC616,AG616),"")</f>
        <v/>
      </c>
      <c r="AE616" s="114"/>
      <c r="AF616" s="54"/>
      <c r="AG616" s="68"/>
      <c r="AH616" s="68"/>
      <c r="AI616" s="36" t="str">
        <f>IF($AD616="",(IFERROR(VLOOKUP($AH616,$A$2:$H$595,4,0),"")),(IFERROR(IFERROR(VLOOKUP($AH616,$A$2:$H$595,4,0),"")*$AD616,"")))</f>
        <v/>
      </c>
      <c r="AJ616" s="34" t="str">
        <f>IF($AD616="",(IFERROR(VLOOKUP($AH616,$A$2:$H$595,5,0),"")),(IFERROR(IFERROR(VLOOKUP($AH616,$A$2:$H$595,5,0),"")*$AD616,"")))</f>
        <v/>
      </c>
      <c r="AK616" s="149" t="str">
        <f>IF($AD616="",(IFERROR(VLOOKUP($AH616,$A$2:$H$595,6,0),"")),(IFERROR(IFERROR(VLOOKUP($AH616,$A$2:$H$595,6,0),"")*$AD616,"")))</f>
        <v/>
      </c>
      <c r="AL616" s="35" t="str">
        <f>IF($AD616="",(IFERROR(VLOOKUP($AH616,$A$2:$H$595,7,0),"")),(IFERROR(IFERROR(VLOOKUP($AH616,$A$2:$H$595,7,0),"")*$AD616,"")))</f>
        <v/>
      </c>
      <c r="AM616"/>
    </row>
    <row r="617" spans="10:39" ht="15.6" thickTop="1" thickBot="1" x14ac:dyDescent="0.35">
      <c r="J617" s="51"/>
      <c r="K617" s="111"/>
      <c r="L617" s="51"/>
      <c r="M617" s="65"/>
      <c r="N617" s="65"/>
      <c r="O617" s="247" t="str">
        <f>IF($J617="",(IFERROR(VLOOKUP($N617,$A$2:$H$595,4,0),"")),(IFERROR(IFERROR(VLOOKUP($N617,$A$2:$H$595,4,0),"")*$J617,"")))</f>
        <v/>
      </c>
      <c r="P617" s="239" t="str">
        <f>IF($J617="",(IFERROR(VLOOKUP($N617,$A$2:$H$595,5,0),"")),(IFERROR(IFERROR(VLOOKUP($N617,$A$2:$H$595,5,0),"")*$J617,"")))</f>
        <v/>
      </c>
      <c r="Q617" s="254" t="str">
        <f>IF($J617="",(IFERROR(VLOOKUP($N617,$A$2:$H$595,6,0),"")),(IFERROR(IFERROR(VLOOKUP($N617,$A$2:$H$595,6,0),"")*$J617,"")))</f>
        <v/>
      </c>
      <c r="R617" s="157" t="str">
        <f>IF($J617="",(IFERROR(VLOOKUP($N617,$A$2:$H$595,7,0),"")),(IFERROR(IFERROR(VLOOKUP($N617,$A$2:$H$595,7,0),"")*$J617,"")))</f>
        <v/>
      </c>
      <c r="S617" t="str">
        <f>IFERROR(VLOOKUP($X617,$A$2:$H$595,4,0),"")</f>
        <v/>
      </c>
      <c r="T617" s="51" t="str">
        <f t="shared" si="640"/>
        <v/>
      </c>
      <c r="U617" s="111"/>
      <c r="V617" s="51"/>
      <c r="W617" s="65"/>
      <c r="X617" s="65"/>
      <c r="Y617" s="11" t="str">
        <f>IF($T617="",(IFERROR(VLOOKUP($X617,$A$2:$H$595,4,0),"")),(IFERROR(IFERROR(VLOOKUP($X617,$A$2:$H$595,4,0),"")*$T617,"")))</f>
        <v/>
      </c>
      <c r="Z617" s="12" t="str">
        <f>IF($T617="",(IFERROR(VLOOKUP($X617,$A$2:$H$595,5,0),"")),(IFERROR(IFERROR(VLOOKUP($X617,$A$2:$H$595,5,0),"")*$T617,"")))</f>
        <v/>
      </c>
      <c r="AA617" s="150" t="str">
        <f>IF($T617="",(IFERROR(VLOOKUP($X617,$A$2:$H$595,6,0),"")),(IFERROR(IFERROR(VLOOKUP($X617,$A$2:$H$595,6,0),"")*$T617,"")))</f>
        <v/>
      </c>
      <c r="AB617" s="13" t="str">
        <f>IF($T617="",(IFERROR(VLOOKUP($X617,$A$2:$H$595,7,0),"")),(IFERROR(IFERROR(VLOOKUP($X617,$A$2:$H$595,7,0),"")*$T617,"")))</f>
        <v/>
      </c>
      <c r="AC617" t="str">
        <f>IFERROR(VLOOKUP($AH617,$A$2:$H$595,4,0),"")</f>
        <v/>
      </c>
      <c r="AD617" s="51" t="str">
        <f t="shared" si="641"/>
        <v/>
      </c>
      <c r="AE617" s="111"/>
      <c r="AF617" s="51"/>
      <c r="AG617" s="65"/>
      <c r="AH617" s="65"/>
      <c r="AI617" s="11" t="str">
        <f>IF($AD617="",(IFERROR(VLOOKUP($AH617,$A$2:$H$595,4,0),"")),(IFERROR(IFERROR(VLOOKUP($AH617,$A$2:$H$595,4,0),"")*$AD617,"")))</f>
        <v/>
      </c>
      <c r="AJ617" s="12" t="str">
        <f>IF($AD617="",(IFERROR(VLOOKUP($AH617,$A$2:$H$595,5,0),"")),(IFERROR(IFERROR(VLOOKUP($AH617,$A$2:$H$595,5,0),"")*$AD617,"")))</f>
        <v/>
      </c>
      <c r="AK617" s="150" t="str">
        <f>IF($AD617="",(IFERROR(VLOOKUP($AH617,$A$2:$H$595,6,0),"")),(IFERROR(IFERROR(VLOOKUP($AH617,$A$2:$H$595,6,0),"")*$AD617,"")))</f>
        <v/>
      </c>
      <c r="AL617" s="13" t="str">
        <f>IF($AD617="",(IFERROR(VLOOKUP($AH617,$A$2:$H$595,7,0),"")),(IFERROR(IFERROR(VLOOKUP($AH617,$A$2:$H$595,7,0),"")*$AD617,"")))</f>
        <v/>
      </c>
    </row>
    <row r="618" spans="10:39" ht="15" thickTop="1" x14ac:dyDescent="0.3">
      <c r="J618" s="86">
        <v>2.5</v>
      </c>
      <c r="K618" s="139">
        <f t="shared" si="628"/>
        <v>250</v>
      </c>
      <c r="L618" s="86" t="s">
        <v>99</v>
      </c>
      <c r="M618" s="87"/>
      <c r="N618" s="87" t="s">
        <v>23</v>
      </c>
      <c r="O618" s="244">
        <f>IF($J618="",(IFERROR(VLOOKUP($N618,$A$2:$H$595,4,0),"")),(IFERROR(IFERROR(VLOOKUP($N618,$A$2:$H$595,4,0),"")*$J618,"")))</f>
        <v>275</v>
      </c>
      <c r="P618" s="236">
        <f>IF($J618="",(IFERROR(VLOOKUP($N618,$A$2:$H$595,5,0),"")),(IFERROR(IFERROR(VLOOKUP($N618,$A$2:$H$595,5,0),"")*$J618,"")))</f>
        <v>57.5</v>
      </c>
      <c r="Q618" s="251">
        <f>IF($J618="",(IFERROR(VLOOKUP($N618,$A$2:$H$595,6,0),"")),(IFERROR(IFERROR(VLOOKUP($N618,$A$2:$H$595,6,0),"")*$J618,"")))</f>
        <v>0</v>
      </c>
      <c r="R618" s="259">
        <f>IF($J618="",(IFERROR(VLOOKUP($N618,$A$2:$H$595,7,0),"")),(IFERROR(IFERROR(VLOOKUP($N618,$A$2:$H$595,7,0),"")*$J618,"")))</f>
        <v>5</v>
      </c>
      <c r="S618">
        <f>IFERROR(VLOOKUP($X618,$A$2:$H$595,4,0),"")</f>
        <v>110</v>
      </c>
      <c r="T618" s="86">
        <f t="shared" si="640"/>
        <v>2.5</v>
      </c>
      <c r="U618" s="139">
        <f t="shared" si="629"/>
        <v>250</v>
      </c>
      <c r="V618" s="86" t="s">
        <v>99</v>
      </c>
      <c r="W618" s="87"/>
      <c r="X618" s="87" t="s">
        <v>51</v>
      </c>
      <c r="Y618" s="26">
        <f>IF($T618="",(IFERROR(VLOOKUP($X618,$A$2:$H$595,4,0),"")),(IFERROR(IFERROR(VLOOKUP($X618,$A$2:$H$595,4,0),"")*$T618,"")))</f>
        <v>275</v>
      </c>
      <c r="Z618" s="27">
        <f>IF($T618="",(IFERROR(VLOOKUP($X618,$A$2:$H$595,5,0),"")),(IFERROR(IFERROR(VLOOKUP($X618,$A$2:$H$595,5,0),"")*$T618,"")))</f>
        <v>52.5</v>
      </c>
      <c r="AA618" s="151">
        <f>IF($T618="",(IFERROR(VLOOKUP($X618,$A$2:$H$595,6,0),"")),(IFERROR(IFERROR(VLOOKUP($X618,$A$2:$H$595,6,0),"")*$T618,"")))</f>
        <v>0</v>
      </c>
      <c r="AB618" s="28">
        <f>IF($T618="",(IFERROR(VLOOKUP($X618,$A$2:$H$595,7,0),"")),(IFERROR(IFERROR(VLOOKUP($X618,$A$2:$H$595,7,0),"")*$T618,"")))</f>
        <v>5.75</v>
      </c>
      <c r="AC618">
        <f>IFERROR(VLOOKUP($AH618,$A$2:$H$595,4,0),"")</f>
        <v>156</v>
      </c>
      <c r="AD618" s="86">
        <f t="shared" si="641"/>
        <v>1.5</v>
      </c>
      <c r="AE618" s="139">
        <f t="shared" si="630"/>
        <v>150</v>
      </c>
      <c r="AF618" s="86" t="s">
        <v>99</v>
      </c>
      <c r="AG618" s="87">
        <v>1.5</v>
      </c>
      <c r="AH618" s="87" t="s">
        <v>86</v>
      </c>
      <c r="AI618" s="26">
        <f>IF($AD618="",(IFERROR(VLOOKUP($AH618,$A$2:$H$595,4,0),"")),(IFERROR(IFERROR(VLOOKUP($AH618,$A$2:$H$595,4,0),"")*$AD618,"")))</f>
        <v>234</v>
      </c>
      <c r="AJ618" s="27">
        <f>IF($AD618="",(IFERROR(VLOOKUP($AH618,$A$2:$H$595,5,0),"")),(IFERROR(IFERROR(VLOOKUP($AH618,$A$2:$H$595,5,0),"")*$AD618,"")))</f>
        <v>30</v>
      </c>
      <c r="AK618" s="151">
        <f>IF($AD618="",(IFERROR(VLOOKUP($AH618,$A$2:$H$595,6,0),"")),(IFERROR(IFERROR(VLOOKUP($AH618,$A$2:$H$595,6,0),"")*$AD618,"")))</f>
        <v>0</v>
      </c>
      <c r="AL618" s="28">
        <f>IF($AD618="",(IFERROR(VLOOKUP($AH618,$A$2:$H$595,7,0),"")),(IFERROR(IFERROR(VLOOKUP($AH618,$A$2:$H$595,7,0),"")*$AD618,"")))</f>
        <v>12</v>
      </c>
    </row>
    <row r="619" spans="10:39" x14ac:dyDescent="0.3">
      <c r="J619" s="88">
        <v>3.5</v>
      </c>
      <c r="K619" s="140">
        <f t="shared" si="628"/>
        <v>350</v>
      </c>
      <c r="L619" s="88" t="s">
        <v>99</v>
      </c>
      <c r="M619" s="89"/>
      <c r="N619" s="89" t="s">
        <v>42</v>
      </c>
      <c r="O619" s="245">
        <f>IF($J619="",(IFERROR(VLOOKUP($N619,$A$2:$H$595,4,0),"")),(IFERROR(IFERROR(VLOOKUP($N619,$A$2:$H$595,4,0),"")*$J619,"")))</f>
        <v>455</v>
      </c>
      <c r="P619" s="237">
        <f>IF($J619="",(IFERROR(VLOOKUP($N619,$A$2:$H$595,5,0),"")),(IFERROR(IFERROR(VLOOKUP($N619,$A$2:$H$595,5,0),"")*$J619,"")))</f>
        <v>8.4</v>
      </c>
      <c r="Q619" s="252">
        <f>IF($J619="",(IFERROR(VLOOKUP($N619,$A$2:$H$595,6,0),"")),(IFERROR(IFERROR(VLOOKUP($N619,$A$2:$H$595,6,0),"")*$J619,"")))</f>
        <v>100.10000000000001</v>
      </c>
      <c r="R619" s="260">
        <f>IF($J619="",(IFERROR(VLOOKUP($N619,$A$2:$H$595,7,0),"")),(IFERROR(IFERROR(VLOOKUP($N619,$A$2:$H$595,7,0),"")*$J619,"")))</f>
        <v>0.70000000000000007</v>
      </c>
      <c r="S619">
        <f>IFERROR(VLOOKUP($X619,$A$2:$H$595,4,0),"")</f>
        <v>88</v>
      </c>
      <c r="T619" s="88">
        <f t="shared" si="640"/>
        <v>5.2</v>
      </c>
      <c r="U619" s="140">
        <f t="shared" si="629"/>
        <v>520</v>
      </c>
      <c r="V619" s="88" t="s">
        <v>99</v>
      </c>
      <c r="W619" s="89">
        <v>5.2</v>
      </c>
      <c r="X619" s="89" t="s">
        <v>54</v>
      </c>
      <c r="Y619" s="29">
        <f>IF($T619="",(IFERROR(VLOOKUP($X619,$A$2:$H$595,4,0),"")),(IFERROR(IFERROR(VLOOKUP($X619,$A$2:$H$595,4,0),"")*$T619,"")))</f>
        <v>457.6</v>
      </c>
      <c r="Z619" s="30">
        <f>IF($T619="",(IFERROR(VLOOKUP($X619,$A$2:$H$595,5,0),"")),(IFERROR(IFERROR(VLOOKUP($X619,$A$2:$H$595,5,0),"")*$T619,"")))</f>
        <v>5.2</v>
      </c>
      <c r="AA619" s="152">
        <f>IF($T619="",(IFERROR(VLOOKUP($X619,$A$2:$H$595,6,0),"")),(IFERROR(IFERROR(VLOOKUP($X619,$A$2:$H$595,6,0),"")*$T619,"")))</f>
        <v>109.2</v>
      </c>
      <c r="AB619" s="31">
        <f>IF($T619="",(IFERROR(VLOOKUP($X619,$A$2:$H$595,7,0),"")),(IFERROR(IFERROR(VLOOKUP($X619,$A$2:$H$595,7,0),"")*$T619,"")))</f>
        <v>0</v>
      </c>
      <c r="AC619">
        <f>IFERROR(VLOOKUP($AH619,$A$2:$H$595,4,0),"")</f>
        <v>139</v>
      </c>
      <c r="AD619" s="88">
        <f t="shared" si="641"/>
        <v>3.2</v>
      </c>
      <c r="AE619" s="140">
        <f t="shared" si="630"/>
        <v>320</v>
      </c>
      <c r="AF619" s="88" t="s">
        <v>99</v>
      </c>
      <c r="AG619" s="89">
        <v>3.2</v>
      </c>
      <c r="AH619" s="89" t="s">
        <v>87</v>
      </c>
      <c r="AI619" s="29">
        <f>IF($AD619="",(IFERROR(VLOOKUP($AH619,$A$2:$H$595,4,0),"")),(IFERROR(IFERROR(VLOOKUP($AH619,$A$2:$H$595,4,0),"")*$AD619,"")))</f>
        <v>444.8</v>
      </c>
      <c r="AJ619" s="30">
        <f>IF($AD619="",(IFERROR(VLOOKUP($AH619,$A$2:$H$595,5,0),"")),(IFERROR(IFERROR(VLOOKUP($AH619,$A$2:$H$595,5,0),"")*$AD619,"")))</f>
        <v>13.76</v>
      </c>
      <c r="AK619" s="152">
        <f>IF($AD619="",(IFERROR(VLOOKUP($AH619,$A$2:$H$595,6,0),"")),(IFERROR(IFERROR(VLOOKUP($AH619,$A$2:$H$595,6,0),"")*$AD619,"")))</f>
        <v>88.64</v>
      </c>
      <c r="AL619" s="31">
        <f>IF($AD619="",(IFERROR(VLOOKUP($AH619,$A$2:$H$595,7,0),"")),(IFERROR(IFERROR(VLOOKUP($AH619,$A$2:$H$595,7,0),"")*$AD619,"")))</f>
        <v>1.6</v>
      </c>
    </row>
    <row r="620" spans="10:39" x14ac:dyDescent="0.3">
      <c r="J620" s="88">
        <v>0.05</v>
      </c>
      <c r="K620" s="140">
        <f t="shared" si="628"/>
        <v>5</v>
      </c>
      <c r="L620" s="88" t="s">
        <v>99</v>
      </c>
      <c r="M620" s="89"/>
      <c r="N620" s="89" t="s">
        <v>15</v>
      </c>
      <c r="O620" s="245">
        <f>IF($J620="",(IFERROR(VLOOKUP($N620,$A$2:$H$595,4,0),"")),(IFERROR(IFERROR(VLOOKUP($N620,$A$2:$H$595,4,0),"")*$J620,"")))</f>
        <v>35.85</v>
      </c>
      <c r="P620" s="237">
        <f>IF($J620="",(IFERROR(VLOOKUP($N620,$A$2:$H$595,5,0),"")),(IFERROR(IFERROR(VLOOKUP($N620,$A$2:$H$595,5,0),"")*$J620,"")))</f>
        <v>0.05</v>
      </c>
      <c r="Q620" s="252">
        <f>IF($J620="",(IFERROR(VLOOKUP($N620,$A$2:$H$595,6,0),"")),(IFERROR(IFERROR(VLOOKUP($N620,$A$2:$H$595,6,0),"")*$J620,"")))</f>
        <v>0</v>
      </c>
      <c r="R620" s="260">
        <f>IF($J620="",(IFERROR(VLOOKUP($N620,$A$2:$H$595,7,0),"")),(IFERROR(IFERROR(VLOOKUP($N620,$A$2:$H$595,7,0),"")*$J620,"")))</f>
        <v>4.05</v>
      </c>
      <c r="S620">
        <f>IFERROR(VLOOKUP($X620,$A$2:$H$595,4,0),"")</f>
        <v>900</v>
      </c>
      <c r="T620" s="88">
        <f t="shared" si="640"/>
        <v>3.9833333333333332E-2</v>
      </c>
      <c r="U620" s="140">
        <f t="shared" si="629"/>
        <v>3.9833333333333334</v>
      </c>
      <c r="V620" s="88" t="s">
        <v>99</v>
      </c>
      <c r="W620" s="89"/>
      <c r="X620" s="89" t="s">
        <v>21</v>
      </c>
      <c r="Y620" s="29">
        <f>IF($T620="",(IFERROR(VLOOKUP($X620,$A$2:$H$595,4,0),"")),(IFERROR(IFERROR(VLOOKUP($X620,$A$2:$H$595,4,0),"")*$T620,"")))</f>
        <v>35.85</v>
      </c>
      <c r="Z620" s="30">
        <f>IF($T620="",(IFERROR(VLOOKUP($X620,$A$2:$H$595,5,0),"")),(IFERROR(IFERROR(VLOOKUP($X620,$A$2:$H$595,5,0),"")*$T620,"")))</f>
        <v>0</v>
      </c>
      <c r="AA620" s="152">
        <f>IF($T620="",(IFERROR(VLOOKUP($X620,$A$2:$H$595,6,0),"")),(IFERROR(IFERROR(VLOOKUP($X620,$A$2:$H$595,6,0),"")*$T620,"")))</f>
        <v>0</v>
      </c>
      <c r="AB620" s="31">
        <f>IF($T620="",(IFERROR(VLOOKUP($X620,$A$2:$H$595,7,0),"")),(IFERROR(IFERROR(VLOOKUP($X620,$A$2:$H$595,7,0),"")*$T620,"")))</f>
        <v>3.9434999999999998</v>
      </c>
      <c r="AC620">
        <f>IFERROR(VLOOKUP($AH620,$A$2:$H$595,4,0),"")</f>
        <v>717</v>
      </c>
      <c r="AD620" s="88">
        <v>0.1</v>
      </c>
      <c r="AE620" s="140">
        <f t="shared" si="630"/>
        <v>10</v>
      </c>
      <c r="AF620" s="88" t="s">
        <v>99</v>
      </c>
      <c r="AG620" s="89"/>
      <c r="AH620" s="89" t="s">
        <v>15</v>
      </c>
      <c r="AI620" s="29">
        <f>IF($AD620="",(IFERROR(VLOOKUP($AH620,$A$2:$H$595,4,0),"")),(IFERROR(IFERROR(VLOOKUP($AH620,$A$2:$H$595,4,0),"")*$AD620,"")))</f>
        <v>71.7</v>
      </c>
      <c r="AJ620" s="30">
        <f>IF($AD620="",(IFERROR(VLOOKUP($AH620,$A$2:$H$595,5,0),"")),(IFERROR(IFERROR(VLOOKUP($AH620,$A$2:$H$595,5,0),"")*$AD620,"")))</f>
        <v>0.1</v>
      </c>
      <c r="AK620" s="152">
        <f>IF($AD620="",(IFERROR(VLOOKUP($AH620,$A$2:$H$595,6,0),"")),(IFERROR(IFERROR(VLOOKUP($AH620,$A$2:$H$595,6,0),"")*$AD620,"")))</f>
        <v>0</v>
      </c>
      <c r="AL620" s="31">
        <f>IF($AD620="",(IFERROR(VLOOKUP($AH620,$A$2:$H$595,7,0),"")),(IFERROR(IFERROR(VLOOKUP($AH620,$A$2:$H$595,7,0),"")*$AD620,"")))</f>
        <v>8.1</v>
      </c>
    </row>
    <row r="621" spans="10:39" x14ac:dyDescent="0.3">
      <c r="J621" s="88"/>
      <c r="K621" s="140"/>
      <c r="L621" s="88"/>
      <c r="M621" s="89"/>
      <c r="N621" s="89"/>
      <c r="O621" s="245"/>
      <c r="P621" s="237"/>
      <c r="Q621" s="252"/>
      <c r="R621" s="260"/>
      <c r="T621" s="88" t="str">
        <f t="shared" si="640"/>
        <v/>
      </c>
      <c r="U621" s="140"/>
      <c r="V621" s="88"/>
      <c r="W621" s="89"/>
      <c r="X621" s="89"/>
      <c r="Y621" s="29"/>
      <c r="Z621" s="30"/>
      <c r="AA621" s="152"/>
      <c r="AB621" s="31"/>
      <c r="AD621" s="88" t="str">
        <f t="shared" ref="AD621:AD622" si="642">IFERROR(IF(AG621="",Y621/AC621,AG621),"")</f>
        <v/>
      </c>
      <c r="AE621" s="140"/>
      <c r="AF621" s="88"/>
      <c r="AG621" s="89"/>
      <c r="AH621" s="89"/>
      <c r="AI621" s="29"/>
      <c r="AJ621" s="30"/>
      <c r="AK621" s="152"/>
      <c r="AL621" s="31"/>
    </row>
    <row r="622" spans="10:39" x14ac:dyDescent="0.3">
      <c r="J622" s="88"/>
      <c r="K622" s="140"/>
      <c r="L622" s="88"/>
      <c r="M622" s="89"/>
      <c r="N622" s="89"/>
      <c r="O622" s="245"/>
      <c r="P622" s="237"/>
      <c r="Q622" s="252"/>
      <c r="R622" s="260"/>
      <c r="T622" s="88" t="str">
        <f t="shared" si="640"/>
        <v/>
      </c>
      <c r="U622" s="140"/>
      <c r="V622" s="88"/>
      <c r="W622" s="89"/>
      <c r="X622" s="89"/>
      <c r="Y622" s="29"/>
      <c r="Z622" s="30"/>
      <c r="AA622" s="152"/>
      <c r="AB622" s="31"/>
      <c r="AD622" s="88" t="str">
        <f t="shared" si="642"/>
        <v/>
      </c>
      <c r="AE622" s="140"/>
      <c r="AF622" s="88"/>
      <c r="AG622" s="89"/>
      <c r="AH622" s="89"/>
      <c r="AI622" s="29"/>
      <c r="AJ622" s="30"/>
      <c r="AK622" s="152"/>
      <c r="AL622" s="31"/>
    </row>
    <row r="623" spans="10:39" x14ac:dyDescent="0.3">
      <c r="J623" s="88"/>
      <c r="K623" s="140"/>
      <c r="L623" s="88"/>
      <c r="M623" s="89" t="s">
        <v>107</v>
      </c>
      <c r="N623" s="89"/>
      <c r="O623" s="206">
        <f>SUM(O618:O622)</f>
        <v>765.85</v>
      </c>
      <c r="P623" s="215">
        <f t="shared" ref="P623" si="643">SUM(P618:P622)</f>
        <v>65.95</v>
      </c>
      <c r="Q623" s="225">
        <f t="shared" ref="Q623" si="644">SUM(Q618:Q622)</f>
        <v>100.10000000000001</v>
      </c>
      <c r="R623" s="231">
        <f t="shared" ref="R623" si="645">SUM(R618:R622)</f>
        <v>9.75</v>
      </c>
      <c r="S623" s="3">
        <v>1098</v>
      </c>
      <c r="T623" s="88"/>
      <c r="U623" s="140"/>
      <c r="V623" s="88"/>
      <c r="W623" s="89" t="s">
        <v>107</v>
      </c>
      <c r="X623" s="89"/>
      <c r="Y623" s="32">
        <f>SUM(Y618:Y622)</f>
        <v>768.45</v>
      </c>
      <c r="Z623" s="45">
        <f t="shared" ref="Z623" si="646">SUM(Z618:Z622)</f>
        <v>57.7</v>
      </c>
      <c r="AA623" s="148">
        <f t="shared" ref="AA623" si="647">SUM(AA618:AA622)</f>
        <v>109.2</v>
      </c>
      <c r="AB623" s="46">
        <f t="shared" ref="AB623" si="648">SUM(AB618:AB622)</f>
        <v>9.6935000000000002</v>
      </c>
      <c r="AC623" s="3">
        <v>961</v>
      </c>
      <c r="AD623" s="88"/>
      <c r="AE623" s="140"/>
      <c r="AF623" s="88"/>
      <c r="AG623" s="89" t="s">
        <v>107</v>
      </c>
      <c r="AH623" s="89"/>
      <c r="AI623" s="32">
        <f>SUM(AI618:AI622)</f>
        <v>750.5</v>
      </c>
      <c r="AJ623" s="45">
        <f t="shared" ref="AJ623" si="649">SUM(AJ618:AJ622)</f>
        <v>43.86</v>
      </c>
      <c r="AK623" s="148">
        <f t="shared" ref="AK623" si="650">SUM(AK618:AK622)</f>
        <v>88.64</v>
      </c>
      <c r="AL623" s="46">
        <f t="shared" ref="AL623" si="651">SUM(AL618:AL622)</f>
        <v>21.7</v>
      </c>
    </row>
    <row r="624" spans="10:39" ht="15" thickBot="1" x14ac:dyDescent="0.35">
      <c r="J624" s="90"/>
      <c r="K624" s="142"/>
      <c r="L624" s="90"/>
      <c r="M624" s="91"/>
      <c r="N624" s="91"/>
      <c r="O624" s="246"/>
      <c r="P624" s="238"/>
      <c r="Q624" s="253"/>
      <c r="R624" s="261"/>
      <c r="S624" s="3"/>
      <c r="T624" s="90" t="str">
        <f t="shared" ref="T624:T629" si="652">IFERROR(IF(W624="",O624/S624,W624),"")</f>
        <v/>
      </c>
      <c r="U624" s="142"/>
      <c r="V624" s="90"/>
      <c r="W624" s="91"/>
      <c r="X624" s="91"/>
      <c r="Y624" s="36"/>
      <c r="Z624" s="34"/>
      <c r="AA624" s="149"/>
      <c r="AB624" s="35"/>
      <c r="AC624" s="3"/>
      <c r="AD624" s="90" t="str">
        <f t="shared" ref="AD624:AD629" si="653">IFERROR(IF(AG624="",Y624/AC624,AG624),"")</f>
        <v/>
      </c>
      <c r="AE624" s="142"/>
      <c r="AF624" s="90"/>
      <c r="AG624" s="91"/>
      <c r="AH624" s="91"/>
      <c r="AI624" s="36"/>
      <c r="AJ624" s="34"/>
      <c r="AK624" s="149"/>
      <c r="AL624" s="35"/>
    </row>
    <row r="625" spans="10:39" s="3" customFormat="1" ht="15" thickTop="1" x14ac:dyDescent="0.3">
      <c r="J625" s="92">
        <v>1</v>
      </c>
      <c r="K625" s="129">
        <f t="shared" si="628"/>
        <v>100</v>
      </c>
      <c r="L625" s="92" t="s">
        <v>99</v>
      </c>
      <c r="M625" s="93"/>
      <c r="N625" s="93" t="s">
        <v>10</v>
      </c>
      <c r="O625" s="244">
        <f>IF($J625="",(IFERROR(VLOOKUP($N625,$A$2:$H$595,4,0),"")),(IFERROR(IFERROR(VLOOKUP($N625,$A$2:$H$595,4,0),"")*$J625,"")))</f>
        <v>360</v>
      </c>
      <c r="P625" s="236">
        <f>IF($J625="",(IFERROR(VLOOKUP($N625,$A$2:$H$595,5,0),"")),(IFERROR(IFERROR(VLOOKUP($N625,$A$2:$H$595,5,0),"")*$J625,"")))</f>
        <v>13</v>
      </c>
      <c r="Q625" s="251">
        <f>IF($J625="",(IFERROR(VLOOKUP($N625,$A$2:$H$595,6,0),"")),(IFERROR(IFERROR(VLOOKUP($N625,$A$2:$H$595,6,0),"")*$J625,"")))</f>
        <v>68</v>
      </c>
      <c r="R625" s="259">
        <f>IF($J625="",(IFERROR(VLOOKUP($N625,$A$2:$H$595,7,0),"")),(IFERROR(IFERROR(VLOOKUP($N625,$A$2:$H$595,7,0),"")*$J625,"")))</f>
        <v>7</v>
      </c>
      <c r="S625">
        <f>IFERROR(VLOOKUP($X625,$A$2:$H$595,4,0),"")</f>
        <v>383</v>
      </c>
      <c r="T625" s="92">
        <f t="shared" si="652"/>
        <v>0.7</v>
      </c>
      <c r="U625" s="129">
        <f t="shared" si="629"/>
        <v>70</v>
      </c>
      <c r="V625" s="92" t="s">
        <v>99</v>
      </c>
      <c r="W625" s="93">
        <v>0.7</v>
      </c>
      <c r="X625" s="93" t="s">
        <v>40</v>
      </c>
      <c r="Y625" s="26">
        <f>IF($T625="",(IFERROR(VLOOKUP($X625,$A$2:$H$595,4,0),"")),(IFERROR(IFERROR(VLOOKUP($X625,$A$2:$H$595,4,0),"")*$T625,"")))</f>
        <v>268.09999999999997</v>
      </c>
      <c r="Z625" s="27">
        <f>IF($T625="",(IFERROR(VLOOKUP($X625,$A$2:$H$595,5,0),"")),(IFERROR(IFERROR(VLOOKUP($X625,$A$2:$H$595,5,0),"")*$T625,"")))</f>
        <v>4.55</v>
      </c>
      <c r="AA625" s="151">
        <f>IF($T625="",(IFERROR(VLOOKUP($X625,$A$2:$H$595,6,0),"")),(IFERROR(IFERROR(VLOOKUP($X625,$A$2:$H$595,6,0),"")*$T625,"")))</f>
        <v>60.55</v>
      </c>
      <c r="AB625" s="28">
        <f>IF($T625="",(IFERROR(VLOOKUP($X625,$A$2:$H$595,7,0),"")),(IFERROR(IFERROR(VLOOKUP($X625,$A$2:$H$595,7,0),"")*$T625,"")))</f>
        <v>0.7</v>
      </c>
      <c r="AC625">
        <f>IFERROR(VLOOKUP($AH625,$A$2:$H$595,4,0),"")</f>
        <v>202</v>
      </c>
      <c r="AD625" s="92">
        <f t="shared" si="653"/>
        <v>1.5</v>
      </c>
      <c r="AE625" s="129">
        <f t="shared" si="630"/>
        <v>150</v>
      </c>
      <c r="AF625" s="92" t="s">
        <v>99</v>
      </c>
      <c r="AG625" s="93">
        <v>1.5</v>
      </c>
      <c r="AH625" s="93" t="s">
        <v>145</v>
      </c>
      <c r="AI625" s="26">
        <f>IF($AD625="",(IFERROR(VLOOKUP($AH625,$A$2:$H$595,4,0),"")),(IFERROR(IFERROR(VLOOKUP($AH625,$A$2:$H$595,4,0),"")*$AD625,"")))</f>
        <v>303</v>
      </c>
      <c r="AJ625" s="27">
        <f>IF($AD625="",(IFERROR(VLOOKUP($AH625,$A$2:$H$595,5,0),"")),(IFERROR(IFERROR(VLOOKUP($AH625,$A$2:$H$595,5,0),"")*$AD625,"")))</f>
        <v>16.5</v>
      </c>
      <c r="AK625" s="151">
        <f>IF($AD625="",(IFERROR(VLOOKUP($AH625,$A$2:$H$595,6,0),"")),(IFERROR(IFERROR(VLOOKUP($AH625,$A$2:$H$595,6,0),"")*$AD625,"")))</f>
        <v>49.5</v>
      </c>
      <c r="AL625" s="28">
        <f>IF($AD625="",(IFERROR(VLOOKUP($AH625,$A$2:$H$595,7,0),"")),(IFERROR(IFERROR(VLOOKUP($AH625,$A$2:$H$595,7,0),"")*$AD625,"")))</f>
        <v>0.75</v>
      </c>
      <c r="AM625"/>
    </row>
    <row r="626" spans="10:39" x14ac:dyDescent="0.3">
      <c r="J626" s="94">
        <v>0.5</v>
      </c>
      <c r="K626" s="130">
        <f t="shared" si="628"/>
        <v>50</v>
      </c>
      <c r="L626" s="94" t="s">
        <v>99</v>
      </c>
      <c r="M626" s="95"/>
      <c r="N626" s="95" t="s">
        <v>14</v>
      </c>
      <c r="O626" s="245">
        <f>IF($J626="",(IFERROR(VLOOKUP($N626,$A$2:$H$595,4,0),"")),(IFERROR(IFERROR(VLOOKUP($N626,$A$2:$H$595,4,0),"")*$J626,"")))</f>
        <v>300</v>
      </c>
      <c r="P626" s="237">
        <f>IF($J626="",(IFERROR(VLOOKUP($N626,$A$2:$H$595,5,0),"")),(IFERROR(IFERROR(VLOOKUP($N626,$A$2:$H$595,5,0),"")*$J626,"")))</f>
        <v>12</v>
      </c>
      <c r="Q626" s="252">
        <f>IF($J626="",(IFERROR(VLOOKUP($N626,$A$2:$H$595,6,0),"")),(IFERROR(IFERROR(VLOOKUP($N626,$A$2:$H$595,6,0),"")*$J626,"")))</f>
        <v>6</v>
      </c>
      <c r="R626" s="260">
        <f>IF($J626="",(IFERROR(VLOOKUP($N626,$A$2:$H$595,7,0),"")),(IFERROR(IFERROR(VLOOKUP($N626,$A$2:$H$595,7,0),"")*$J626,"")))</f>
        <v>24</v>
      </c>
      <c r="S626">
        <f>IFERROR(VLOOKUP($X626,$A$2:$H$595,4,0),"")</f>
        <v>654</v>
      </c>
      <c r="T626" s="94">
        <f t="shared" si="652"/>
        <v>0.25</v>
      </c>
      <c r="U626" s="130">
        <f t="shared" si="629"/>
        <v>25</v>
      </c>
      <c r="V626" s="94" t="s">
        <v>99</v>
      </c>
      <c r="W626" s="95">
        <v>0.25</v>
      </c>
      <c r="X626" s="95" t="s">
        <v>27</v>
      </c>
      <c r="Y626" s="29">
        <f>IF($T626="",(IFERROR(VLOOKUP($X626,$A$2:$H$595,4,0),"")),(IFERROR(IFERROR(VLOOKUP($X626,$A$2:$H$595,4,0),"")*$T626,"")))</f>
        <v>163.5</v>
      </c>
      <c r="Z626" s="30">
        <f>IF($T626="",(IFERROR(VLOOKUP($X626,$A$2:$H$595,5,0),"")),(IFERROR(IFERROR(VLOOKUP($X626,$A$2:$H$595,5,0),"")*$T626,"")))</f>
        <v>3.75</v>
      </c>
      <c r="AA626" s="152">
        <f>IF($T626="",(IFERROR(VLOOKUP($X626,$A$2:$H$595,6,0),"")),(IFERROR(IFERROR(VLOOKUP($X626,$A$2:$H$595,6,0),"")*$T626,"")))</f>
        <v>3.5</v>
      </c>
      <c r="AB626" s="31">
        <f>IF($T626="",(IFERROR(VLOOKUP($X626,$A$2:$H$595,7,0),"")),(IFERROR(IFERROR(VLOOKUP($X626,$A$2:$H$595,7,0),"")*$T626,"")))</f>
        <v>16.25</v>
      </c>
      <c r="AC626">
        <f>IFERROR(VLOOKUP($AH626,$A$2:$H$595,4,0),"")</f>
        <v>160</v>
      </c>
      <c r="AD626" s="94">
        <f t="shared" si="653"/>
        <v>1</v>
      </c>
      <c r="AE626" s="130">
        <f t="shared" si="630"/>
        <v>100</v>
      </c>
      <c r="AF626" s="94" t="s">
        <v>99</v>
      </c>
      <c r="AG626" s="95">
        <v>1</v>
      </c>
      <c r="AH626" s="95" t="s">
        <v>80</v>
      </c>
      <c r="AI626" s="29">
        <f>IF($AD626="",(IFERROR(VLOOKUP($AH626,$A$2:$H$595,4,0),"")),(IFERROR(IFERROR(VLOOKUP($AH626,$A$2:$H$595,4,0),"")*$AD626,"")))</f>
        <v>160</v>
      </c>
      <c r="AJ626" s="30">
        <f>IF($AD626="",(IFERROR(VLOOKUP($AH626,$A$2:$H$595,5,0),"")),(IFERROR(IFERROR(VLOOKUP($AH626,$A$2:$H$595,5,0),"")*$AD626,"")))</f>
        <v>2</v>
      </c>
      <c r="AK626" s="152">
        <f>IF($AD626="",(IFERROR(VLOOKUP($AH626,$A$2:$H$595,6,0),"")),(IFERROR(IFERROR(VLOOKUP($AH626,$A$2:$H$595,6,0),"")*$AD626,"")))</f>
        <v>8.5299999999999994</v>
      </c>
      <c r="AL626" s="31">
        <f>IF($AD626="",(IFERROR(VLOOKUP($AH626,$A$2:$H$595,7,0),"")),(IFERROR(IFERROR(VLOOKUP($AH626,$A$2:$H$595,7,0),"")*$AD626,"")))</f>
        <v>14.66</v>
      </c>
    </row>
    <row r="627" spans="10:39" x14ac:dyDescent="0.3">
      <c r="J627" s="94">
        <v>1</v>
      </c>
      <c r="K627" s="130">
        <f t="shared" si="628"/>
        <v>100</v>
      </c>
      <c r="L627" s="94" t="s">
        <v>99</v>
      </c>
      <c r="M627" s="95"/>
      <c r="N627" s="95" t="s">
        <v>25</v>
      </c>
      <c r="O627" s="245">
        <f>IF($J627="",(IFERROR(VLOOKUP($N627,$A$2:$H$595,4,0),"")),(IFERROR(IFERROR(VLOOKUP($N627,$A$2:$H$595,4,0),"")*$J627,"")))</f>
        <v>60</v>
      </c>
      <c r="P627" s="237">
        <f>IF($J627="",(IFERROR(VLOOKUP($N627,$A$2:$H$595,5,0),"")),(IFERROR(IFERROR(VLOOKUP($N627,$A$2:$H$595,5,0),"")*$J627,"")))</f>
        <v>1</v>
      </c>
      <c r="Q627" s="252">
        <f>IF($J627="",(IFERROR(VLOOKUP($N627,$A$2:$H$595,6,0),"")),(IFERROR(IFERROR(VLOOKUP($N627,$A$2:$H$595,6,0),"")*$J627,"")))</f>
        <v>14</v>
      </c>
      <c r="R627" s="260">
        <f>IF($J627="",(IFERROR(VLOOKUP($N627,$A$2:$H$595,7,0),"")),(IFERROR(IFERROR(VLOOKUP($N627,$A$2:$H$595,7,0),"")*$J627,"")))</f>
        <v>0</v>
      </c>
      <c r="S627">
        <f>IFERROR(VLOOKUP($X627,$A$2:$H$595,4,0),"")</f>
        <v>45</v>
      </c>
      <c r="T627" s="94">
        <f t="shared" si="652"/>
        <v>1.3</v>
      </c>
      <c r="U627" s="130">
        <f t="shared" si="629"/>
        <v>130</v>
      </c>
      <c r="V627" s="94" t="s">
        <v>99</v>
      </c>
      <c r="W627" s="95">
        <v>1.3</v>
      </c>
      <c r="X627" s="95" t="s">
        <v>26</v>
      </c>
      <c r="Y627" s="29">
        <f>IF($T627="",(IFERROR(VLOOKUP($X627,$A$2:$H$595,4,0),"")),(IFERROR(IFERROR(VLOOKUP($X627,$A$2:$H$595,4,0),"")*$T627,"")))</f>
        <v>58.5</v>
      </c>
      <c r="Z627" s="30">
        <f>IF($T627="",(IFERROR(VLOOKUP($X627,$A$2:$H$595,5,0),"")),(IFERROR(IFERROR(VLOOKUP($X627,$A$2:$H$595,5,0),"")*$T627,"")))</f>
        <v>1.3</v>
      </c>
      <c r="AA627" s="152">
        <f>IF($T627="",(IFERROR(VLOOKUP($X627,$A$2:$H$595,6,0),"")),(IFERROR(IFERROR(VLOOKUP($X627,$A$2:$H$595,6,0),"")*$T627,"")))</f>
        <v>6.5</v>
      </c>
      <c r="AB627" s="31">
        <f>IF($T627="",(IFERROR(VLOOKUP($X627,$A$2:$H$595,7,0),"")),(IFERROR(IFERROR(VLOOKUP($X627,$A$2:$H$595,7,0),"")*$T627,"")))</f>
        <v>0</v>
      </c>
      <c r="AC627">
        <f>IFERROR(VLOOKUP($AH627,$A$2:$H$595,4,0),"")</f>
        <v>717</v>
      </c>
      <c r="AD627" s="94">
        <f t="shared" si="653"/>
        <v>0.05</v>
      </c>
      <c r="AE627" s="130">
        <f t="shared" si="630"/>
        <v>5</v>
      </c>
      <c r="AF627" s="94" t="s">
        <v>99</v>
      </c>
      <c r="AG627" s="95">
        <v>0.05</v>
      </c>
      <c r="AH627" s="95" t="s">
        <v>15</v>
      </c>
      <c r="AI627" s="29">
        <f>IF($AD627="",(IFERROR(VLOOKUP($AH627,$A$2:$H$595,4,0),"")),(IFERROR(IFERROR(VLOOKUP($AH627,$A$2:$H$595,4,0),"")*$AD627,"")))</f>
        <v>35.85</v>
      </c>
      <c r="AJ627" s="30">
        <f>IF($AD627="",(IFERROR(VLOOKUP($AH627,$A$2:$H$595,5,0),"")),(IFERROR(IFERROR(VLOOKUP($AH627,$A$2:$H$595,5,0),"")*$AD627,"")))</f>
        <v>0.05</v>
      </c>
      <c r="AK627" s="152">
        <f>IF($AD627="",(IFERROR(VLOOKUP($AH627,$A$2:$H$595,6,0),"")),(IFERROR(IFERROR(VLOOKUP($AH627,$A$2:$H$595,6,0),"")*$AD627,"")))</f>
        <v>0</v>
      </c>
      <c r="AL627" s="31">
        <f>IF($AD627="",(IFERROR(VLOOKUP($AH627,$A$2:$H$595,7,0),"")),(IFERROR(IFERROR(VLOOKUP($AH627,$A$2:$H$595,7,0),"")*$AD627,"")))</f>
        <v>4.05</v>
      </c>
    </row>
    <row r="628" spans="10:39" x14ac:dyDescent="0.3">
      <c r="J628" s="94">
        <v>1</v>
      </c>
      <c r="K628" s="127">
        <v>1</v>
      </c>
      <c r="L628" s="94" t="s">
        <v>105</v>
      </c>
      <c r="M628" s="95"/>
      <c r="N628" s="95" t="s">
        <v>134</v>
      </c>
      <c r="O628" s="245">
        <f>IF($J628="",(IFERROR(VLOOKUP($N628,$A$2:$H$595,4,0),"")),(IFERROR(IFERROR(VLOOKUP($N628,$A$2:$H$595,4,0),"")*$J628,"")))</f>
        <v>120</v>
      </c>
      <c r="P628" s="237">
        <f>IF($J628="",(IFERROR(VLOOKUP($N628,$A$2:$H$595,5,0),"")),(IFERROR(IFERROR(VLOOKUP($N628,$A$2:$H$595,5,0),"")*$J628,"")))</f>
        <v>24</v>
      </c>
      <c r="Q628" s="252">
        <f>IF($J628="",(IFERROR(VLOOKUP($N628,$A$2:$H$595,6,0),"")),(IFERROR(IFERROR(VLOOKUP($N628,$A$2:$H$595,6,0),"")*$J628,"")))</f>
        <v>3</v>
      </c>
      <c r="R628" s="260">
        <f>IF($J628="",(IFERROR(VLOOKUP($N628,$A$2:$H$595,7,0),"")),(IFERROR(IFERROR(VLOOKUP($N628,$A$2:$H$595,7,0),"")*$J628,"")))</f>
        <v>1</v>
      </c>
      <c r="S628">
        <f>IFERROR(VLOOKUP($X628,$A$2:$H$595,4,0),"")</f>
        <v>80</v>
      </c>
      <c r="T628" s="94">
        <f t="shared" si="652"/>
        <v>2.5</v>
      </c>
      <c r="U628" s="130">
        <f t="shared" si="629"/>
        <v>250</v>
      </c>
      <c r="V628" s="94" t="s">
        <v>99</v>
      </c>
      <c r="W628" s="95">
        <v>2.5</v>
      </c>
      <c r="X628" s="95" t="s">
        <v>73</v>
      </c>
      <c r="Y628" s="29">
        <f>IF($T628="",(IFERROR(VLOOKUP($X628,$A$2:$H$595,4,0),"")),(IFERROR(IFERROR(VLOOKUP($X628,$A$2:$H$595,4,0),"")*$T628,"")))</f>
        <v>200</v>
      </c>
      <c r="Z628" s="30">
        <f>IF($T628="",(IFERROR(VLOOKUP($X628,$A$2:$H$595,5,0),"")),(IFERROR(IFERROR(VLOOKUP($X628,$A$2:$H$595,5,0),"")*$T628,"")))</f>
        <v>27.5</v>
      </c>
      <c r="AA628" s="152">
        <f>IF($T628="",(IFERROR(VLOOKUP($X628,$A$2:$H$595,6,0),"")),(IFERROR(IFERROR(VLOOKUP($X628,$A$2:$H$595,6,0),"")*$T628,"")))</f>
        <v>7.5</v>
      </c>
      <c r="AB628" s="31">
        <f>IF($T628="",(IFERROR(VLOOKUP($X628,$A$2:$H$595,7,0),"")),(IFERROR(IFERROR(VLOOKUP($X628,$A$2:$H$595,7,0),"")*$T628,"")))</f>
        <v>5.75</v>
      </c>
      <c r="AC628">
        <f>IFERROR(VLOOKUP($AH628,$A$2:$H$595,4,0),"")</f>
        <v>100</v>
      </c>
      <c r="AD628" s="94">
        <f t="shared" si="653"/>
        <v>1</v>
      </c>
      <c r="AE628" s="130">
        <f t="shared" si="630"/>
        <v>100</v>
      </c>
      <c r="AF628" s="94" t="s">
        <v>99</v>
      </c>
      <c r="AG628" s="95">
        <v>1</v>
      </c>
      <c r="AH628" s="95" t="s">
        <v>34</v>
      </c>
      <c r="AI628" s="29">
        <f>IF($AD628="",(IFERROR(VLOOKUP($AH628,$A$2:$H$595,4,0),"")),(IFERROR(IFERROR(VLOOKUP($AH628,$A$2:$H$595,4,0),"")*$AD628,"")))</f>
        <v>100</v>
      </c>
      <c r="AJ628" s="30">
        <f>IF($AD628="",(IFERROR(VLOOKUP($AH628,$A$2:$H$595,5,0),"")),(IFERROR(IFERROR(VLOOKUP($AH628,$A$2:$H$595,5,0),"")*$AD628,"")))</f>
        <v>21</v>
      </c>
      <c r="AK628" s="152">
        <f>IF($AD628="",(IFERROR(VLOOKUP($AH628,$A$2:$H$595,6,0),"")),(IFERROR(IFERROR(VLOOKUP($AH628,$A$2:$H$595,6,0),"")*$AD628,"")))</f>
        <v>1</v>
      </c>
      <c r="AL628" s="31">
        <f>IF($AD628="",(IFERROR(VLOOKUP($AH628,$A$2:$H$595,7,0),"")),(IFERROR(IFERROR(VLOOKUP($AH628,$A$2:$H$595,7,0),"")*$AD628,"")))</f>
        <v>2</v>
      </c>
    </row>
    <row r="629" spans="10:39" x14ac:dyDescent="0.3">
      <c r="J629" s="94"/>
      <c r="K629" s="130"/>
      <c r="L629" s="94"/>
      <c r="M629" s="95"/>
      <c r="N629" s="95"/>
      <c r="O629" s="245"/>
      <c r="P629" s="237"/>
      <c r="Q629" s="252"/>
      <c r="R629" s="260"/>
      <c r="S629">
        <f>IFERROR(VLOOKUP($X629,$A$2:$H$595,4,0),"")</f>
        <v>486</v>
      </c>
      <c r="T629" s="94">
        <f t="shared" si="652"/>
        <v>0.3</v>
      </c>
      <c r="U629" s="130">
        <f t="shared" si="629"/>
        <v>30</v>
      </c>
      <c r="V629" s="94" t="s">
        <v>99</v>
      </c>
      <c r="W629" s="95">
        <v>0.3</v>
      </c>
      <c r="X629" s="95" t="s">
        <v>20</v>
      </c>
      <c r="Y629" s="29">
        <f>IF($T629="",(IFERROR(VLOOKUP($X629,$A$2:$H$595,4,0),"")),(IFERROR(IFERROR(VLOOKUP($X629,$A$2:$H$595,4,0),"")*$T629,"")))</f>
        <v>145.79999999999998</v>
      </c>
      <c r="Z629" s="30">
        <f>IF($T629="",(IFERROR(VLOOKUP($X629,$A$2:$H$595,5,0),"")),(IFERROR(IFERROR(VLOOKUP($X629,$A$2:$H$595,5,0),"")*$T629,"")))</f>
        <v>6</v>
      </c>
      <c r="AA629" s="152">
        <f>IF($T629="",(IFERROR(VLOOKUP($X629,$A$2:$H$595,6,0),"")),(IFERROR(IFERROR(VLOOKUP($X629,$A$2:$H$595,6,0),"")*$T629,"")))</f>
        <v>9.9</v>
      </c>
      <c r="AB629" s="31">
        <f>IF($T629="",(IFERROR(VLOOKUP($X629,$A$2:$H$595,7,0),"")),(IFERROR(IFERROR(VLOOKUP($X629,$A$2:$H$595,7,0),"")*$T629,"")))</f>
        <v>9.2999999999999989</v>
      </c>
      <c r="AC629">
        <f>IFERROR(VLOOKUP($AH629,$A$2:$H$595,4,0),"")</f>
        <v>80</v>
      </c>
      <c r="AD629" s="94">
        <f t="shared" si="653"/>
        <v>3</v>
      </c>
      <c r="AE629" s="127">
        <v>3</v>
      </c>
      <c r="AF629" s="94" t="s">
        <v>100</v>
      </c>
      <c r="AG629" s="95">
        <v>3</v>
      </c>
      <c r="AH629" s="95" t="s">
        <v>5</v>
      </c>
      <c r="AI629" s="29">
        <f>IF($AD629="",(IFERROR(VLOOKUP($AH629,$A$2:$H$595,4,0),"")),(IFERROR(IFERROR(VLOOKUP($AH629,$A$2:$H$595,4,0),"")*$AD629,"")))</f>
        <v>240</v>
      </c>
      <c r="AJ629" s="30">
        <f>IF($AD629="",(IFERROR(VLOOKUP($AH629,$A$2:$H$595,5,0),"")),(IFERROR(IFERROR(VLOOKUP($AH629,$A$2:$H$595,5,0),"")*$AD629,"")))</f>
        <v>18</v>
      </c>
      <c r="AK629" s="152">
        <f>IF($AD629="",(IFERROR(VLOOKUP($AH629,$A$2:$H$595,6,0),"")),(IFERROR(IFERROR(VLOOKUP($AH629,$A$2:$H$595,6,0),"")*$AD629,"")))</f>
        <v>0</v>
      </c>
      <c r="AL629" s="31">
        <f>IF($AD629="",(IFERROR(VLOOKUP($AH629,$A$2:$H$595,7,0),"")),(IFERROR(IFERROR(VLOOKUP($AH629,$A$2:$H$595,7,0),"")*$AD629,"")))</f>
        <v>15</v>
      </c>
    </row>
    <row r="630" spans="10:39" x14ac:dyDescent="0.3">
      <c r="J630" s="94"/>
      <c r="K630" s="130"/>
      <c r="L630" s="94"/>
      <c r="M630" s="95"/>
      <c r="N630" s="95"/>
      <c r="O630" s="206"/>
      <c r="P630" s="237"/>
      <c r="Q630" s="252"/>
      <c r="R630" s="260"/>
      <c r="T630" s="94"/>
      <c r="U630" s="130"/>
      <c r="V630" s="94"/>
      <c r="W630" s="95"/>
      <c r="X630" s="95"/>
      <c r="Y630" s="32"/>
      <c r="Z630" s="30"/>
      <c r="AA630" s="152"/>
      <c r="AB630" s="31"/>
      <c r="AD630" s="94"/>
      <c r="AE630" s="130"/>
      <c r="AF630" s="94"/>
      <c r="AG630" s="95"/>
      <c r="AH630" s="95"/>
      <c r="AI630" s="32"/>
      <c r="AJ630" s="30"/>
      <c r="AK630" s="152"/>
      <c r="AL630" s="31"/>
    </row>
    <row r="631" spans="10:39" x14ac:dyDescent="0.3">
      <c r="J631" s="94"/>
      <c r="K631" s="130"/>
      <c r="L631" s="94"/>
      <c r="M631" s="95" t="s">
        <v>107</v>
      </c>
      <c r="N631" s="95"/>
      <c r="O631" s="206">
        <f>SUM(O625:O629)</f>
        <v>840</v>
      </c>
      <c r="P631" s="215">
        <f t="shared" ref="P631" si="654">SUM(P625:P629)</f>
        <v>50</v>
      </c>
      <c r="Q631" s="225">
        <f t="shared" ref="Q631" si="655">SUM(Q625:Q629)</f>
        <v>91</v>
      </c>
      <c r="R631" s="231">
        <f t="shared" ref="R631" si="656">SUM(R625:R629)</f>
        <v>32</v>
      </c>
      <c r="S631" s="3">
        <v>1615</v>
      </c>
      <c r="T631" s="94"/>
      <c r="U631" s="130"/>
      <c r="V631" s="94"/>
      <c r="W631" s="95" t="s">
        <v>107</v>
      </c>
      <c r="X631" s="95"/>
      <c r="Y631" s="32">
        <f>SUM(Y625:Y629)</f>
        <v>835.89999999999986</v>
      </c>
      <c r="Z631" s="45">
        <f t="shared" ref="Z631" si="657">SUM(Z625:Z629)</f>
        <v>43.1</v>
      </c>
      <c r="AA631" s="148">
        <f t="shared" ref="AA631" si="658">SUM(AA625:AA629)</f>
        <v>87.95</v>
      </c>
      <c r="AB631" s="46">
        <f t="shared" ref="AB631" si="659">SUM(AB625:AB629)</f>
        <v>32</v>
      </c>
      <c r="AC631" s="3">
        <v>1259</v>
      </c>
      <c r="AD631" s="94"/>
      <c r="AE631" s="130"/>
      <c r="AF631" s="94"/>
      <c r="AG631" s="95" t="s">
        <v>107</v>
      </c>
      <c r="AH631" s="95"/>
      <c r="AI631" s="32">
        <f>SUM(AI625:AI629)</f>
        <v>838.85</v>
      </c>
      <c r="AJ631" s="45">
        <f t="shared" ref="AJ631" si="660">SUM(AJ625:AJ629)</f>
        <v>57.55</v>
      </c>
      <c r="AK631" s="148">
        <f t="shared" ref="AK631" si="661">SUM(AK625:AK629)</f>
        <v>59.03</v>
      </c>
      <c r="AL631" s="46">
        <f t="shared" ref="AL631" si="662">SUM(AL625:AL629)</f>
        <v>36.46</v>
      </c>
    </row>
    <row r="632" spans="10:39" ht="15" thickBot="1" x14ac:dyDescent="0.35">
      <c r="J632" s="96"/>
      <c r="K632" s="131"/>
      <c r="L632" s="96"/>
      <c r="M632" s="97"/>
      <c r="N632" s="97"/>
      <c r="O632" s="246"/>
      <c r="P632" s="238"/>
      <c r="Q632" s="253"/>
      <c r="R632" s="261"/>
      <c r="T632" s="96" t="str">
        <f t="shared" ref="T632:T637" si="663">IFERROR(IF(W632="",O632/S632,W632),"")</f>
        <v/>
      </c>
      <c r="U632" s="131"/>
      <c r="V632" s="96"/>
      <c r="W632" s="97"/>
      <c r="X632" s="97"/>
      <c r="Y632" s="36"/>
      <c r="Z632" s="34"/>
      <c r="AA632" s="149"/>
      <c r="AB632" s="35"/>
      <c r="AD632" s="96" t="str">
        <f t="shared" ref="AD632:AD637" si="664">IFERROR(IF(AG632="",Y632/AC632,AG632),"")</f>
        <v/>
      </c>
      <c r="AE632" s="131"/>
      <c r="AF632" s="96"/>
      <c r="AG632" s="97"/>
      <c r="AH632" s="97"/>
      <c r="AI632" s="36"/>
      <c r="AJ632" s="34"/>
      <c r="AK632" s="149"/>
      <c r="AL632" s="35"/>
    </row>
    <row r="633" spans="10:39" s="3" customFormat="1" ht="15" thickTop="1" x14ac:dyDescent="0.3">
      <c r="J633" s="78">
        <v>2</v>
      </c>
      <c r="K633" s="118">
        <f t="shared" si="628"/>
        <v>200</v>
      </c>
      <c r="L633" s="78" t="s">
        <v>99</v>
      </c>
      <c r="M633" s="79"/>
      <c r="N633" s="79" t="s">
        <v>48</v>
      </c>
      <c r="O633" s="244">
        <f>IF($J633="",(IFERROR(VLOOKUP($N633,$A$2:$H$595,4,0),"")),(IFERROR(IFERROR(VLOOKUP($N633,$A$2:$H$595,4,0),"")*$J633,"")))</f>
        <v>430</v>
      </c>
      <c r="P633" s="236">
        <f>IF($J633="",(IFERROR(VLOOKUP($N633,$A$2:$H$595,5,0),"")),(IFERROR(IFERROR(VLOOKUP($N633,$A$2:$H$595,5,0),"")*$J633,"")))</f>
        <v>38</v>
      </c>
      <c r="Q633" s="251">
        <f>IF($J633="",(IFERROR(VLOOKUP($N633,$A$2:$H$595,6,0),"")),(IFERROR(IFERROR(VLOOKUP($N633,$A$2:$H$595,6,0),"")*$J633,"")))</f>
        <v>0</v>
      </c>
      <c r="R633" s="259">
        <f>IF($J633="",(IFERROR(VLOOKUP($N633,$A$2:$H$595,7,0),"")),(IFERROR(IFERROR(VLOOKUP($N633,$A$2:$H$595,7,0),"")*$J633,"")))</f>
        <v>30</v>
      </c>
      <c r="S633">
        <f>IFERROR(VLOOKUP($X633,$A$2:$H$595,4,0),"")</f>
        <v>217</v>
      </c>
      <c r="T633" s="78">
        <f t="shared" si="663"/>
        <v>2</v>
      </c>
      <c r="U633" s="118">
        <f t="shared" si="629"/>
        <v>200</v>
      </c>
      <c r="V633" s="78" t="s">
        <v>99</v>
      </c>
      <c r="W633" s="79">
        <v>2</v>
      </c>
      <c r="X633" s="79" t="s">
        <v>31</v>
      </c>
      <c r="Y633" s="26">
        <f>IF($T633="",(IFERROR(VLOOKUP($X633,$A$2:$H$595,4,0),"")),(IFERROR(IFERROR(VLOOKUP($X633,$A$2:$H$595,4,0),"")*$T633,"")))</f>
        <v>434</v>
      </c>
      <c r="Z633" s="27">
        <f>IF($T633="",(IFERROR(VLOOKUP($X633,$A$2:$H$595,5,0),"")),(IFERROR(IFERROR(VLOOKUP($X633,$A$2:$H$595,5,0),"")*$T633,"")))</f>
        <v>40</v>
      </c>
      <c r="AA633" s="151">
        <f>IF($T633="",(IFERROR(VLOOKUP($X633,$A$2:$H$595,6,0),"")),(IFERROR(IFERROR(VLOOKUP($X633,$A$2:$H$595,6,0),"")*$T633,"")))</f>
        <v>0</v>
      </c>
      <c r="AB633" s="28">
        <f>IF($T633="",(IFERROR(VLOOKUP($X633,$A$2:$H$595,7,0),"")),(IFERROR(IFERROR(VLOOKUP($X633,$A$2:$H$595,7,0),"")*$T633,"")))</f>
        <v>28</v>
      </c>
      <c r="AC633">
        <f>IFERROR(VLOOKUP($AH633,$A$2:$H$595,4,0),"")</f>
        <v>170</v>
      </c>
      <c r="AD633" s="78">
        <f t="shared" si="664"/>
        <v>2.552941176470588</v>
      </c>
      <c r="AE633" s="118">
        <f t="shared" si="630"/>
        <v>255.29411764705881</v>
      </c>
      <c r="AF633" s="78" t="s">
        <v>99</v>
      </c>
      <c r="AG633" s="79"/>
      <c r="AH633" s="79" t="s">
        <v>45</v>
      </c>
      <c r="AI633" s="26">
        <f>IF($AD633="",(IFERROR(VLOOKUP($AH633,$A$2:$H$595,4,0),"")),(IFERROR(IFERROR(VLOOKUP($AH633,$A$2:$H$595,4,0),"")*$AD633,"")))</f>
        <v>433.99999999999994</v>
      </c>
      <c r="AJ633" s="27">
        <f>IF($AD633="",(IFERROR(VLOOKUP($AH633,$A$2:$H$595,5,0),"")),(IFERROR(IFERROR(VLOOKUP($AH633,$A$2:$H$595,5,0),"")*$AD633,"")))</f>
        <v>48.505882352941171</v>
      </c>
      <c r="AK633" s="151">
        <f>IF($AD633="",(IFERROR(VLOOKUP($AH633,$A$2:$H$595,6,0),"")),(IFERROR(IFERROR(VLOOKUP($AH633,$A$2:$H$595,6,0),"")*$AD633,"")))</f>
        <v>0</v>
      </c>
      <c r="AL633" s="28">
        <f>IF($AD633="",(IFERROR(VLOOKUP($AH633,$A$2:$H$595,7,0),"")),(IFERROR(IFERROR(VLOOKUP($AH633,$A$2:$H$595,7,0),"")*$AD633,"")))</f>
        <v>25.52941176470588</v>
      </c>
      <c r="AM633"/>
    </row>
    <row r="634" spans="10:39" x14ac:dyDescent="0.3">
      <c r="J634" s="80">
        <v>3.5</v>
      </c>
      <c r="K634" s="119">
        <f t="shared" si="628"/>
        <v>350</v>
      </c>
      <c r="L634" s="80" t="s">
        <v>99</v>
      </c>
      <c r="M634" s="81"/>
      <c r="N634" s="81" t="s">
        <v>54</v>
      </c>
      <c r="O634" s="245">
        <f>IF($J634="",(IFERROR(VLOOKUP($N634,$A$2:$H$595,4,0),"")),(IFERROR(IFERROR(VLOOKUP($N634,$A$2:$H$595,4,0),"")*$J634,"")))</f>
        <v>308</v>
      </c>
      <c r="P634" s="237">
        <f>IF($J634="",(IFERROR(VLOOKUP($N634,$A$2:$H$595,5,0),"")),(IFERROR(IFERROR(VLOOKUP($N634,$A$2:$H$595,5,0),"")*$J634,"")))</f>
        <v>3.5</v>
      </c>
      <c r="Q634" s="252">
        <f>IF($J634="",(IFERROR(VLOOKUP($N634,$A$2:$H$595,6,0),"")),(IFERROR(IFERROR(VLOOKUP($N634,$A$2:$H$595,6,0),"")*$J634,"")))</f>
        <v>73.5</v>
      </c>
      <c r="R634" s="260">
        <f>IF($J634="",(IFERROR(VLOOKUP($N634,$A$2:$H$595,7,0),"")),(IFERROR(IFERROR(VLOOKUP($N634,$A$2:$H$595,7,0),"")*$J634,"")))</f>
        <v>0</v>
      </c>
      <c r="S634">
        <f>IFERROR(VLOOKUP($X634,$A$2:$H$595,4,0),"")</f>
        <v>130</v>
      </c>
      <c r="T634" s="80">
        <f t="shared" si="663"/>
        <v>2.4</v>
      </c>
      <c r="U634" s="119">
        <f t="shared" si="629"/>
        <v>240</v>
      </c>
      <c r="V634" s="80" t="s">
        <v>99</v>
      </c>
      <c r="W634" s="81">
        <v>2.4</v>
      </c>
      <c r="X634" s="81" t="s">
        <v>42</v>
      </c>
      <c r="Y634" s="29">
        <f>IF($T634="",(IFERROR(VLOOKUP($X634,$A$2:$H$595,4,0),"")),(IFERROR(IFERROR(VLOOKUP($X634,$A$2:$H$595,4,0),"")*$T634,"")))</f>
        <v>312</v>
      </c>
      <c r="Z634" s="30">
        <f>IF($T634="",(IFERROR(VLOOKUP($X634,$A$2:$H$595,5,0),"")),(IFERROR(IFERROR(VLOOKUP($X634,$A$2:$H$595,5,0),"")*$T634,"")))</f>
        <v>5.76</v>
      </c>
      <c r="AA634" s="152">
        <f>IF($T634="",(IFERROR(VLOOKUP($X634,$A$2:$H$595,6,0),"")),(IFERROR(IFERROR(VLOOKUP($X634,$A$2:$H$595,6,0),"")*$T634,"")))</f>
        <v>68.64</v>
      </c>
      <c r="AB634" s="31">
        <f>IF($T634="",(IFERROR(VLOOKUP($X634,$A$2:$H$595,7,0),"")),(IFERROR(IFERROR(VLOOKUP($X634,$A$2:$H$595,7,0),"")*$T634,"")))</f>
        <v>0.48</v>
      </c>
      <c r="AC634">
        <f>IFERROR(VLOOKUP($AH634,$A$2:$H$595,4,0),"")</f>
        <v>122</v>
      </c>
      <c r="AD634" s="80">
        <f t="shared" si="664"/>
        <v>2.557377049180328</v>
      </c>
      <c r="AE634" s="119">
        <f t="shared" si="630"/>
        <v>255.73770491803282</v>
      </c>
      <c r="AF634" s="80" t="s">
        <v>99</v>
      </c>
      <c r="AG634" s="81"/>
      <c r="AH634" s="81" t="s">
        <v>56</v>
      </c>
      <c r="AI634" s="29">
        <f>IF($AD634="",(IFERROR(VLOOKUP($AH634,$A$2:$H$595,4,0),"")),(IFERROR(IFERROR(VLOOKUP($AH634,$A$2:$H$595,4,0),"")*$AD634,"")))</f>
        <v>312</v>
      </c>
      <c r="AJ634" s="30">
        <f>IF($AD634="",(IFERROR(VLOOKUP($AH634,$A$2:$H$595,5,0),"")),(IFERROR(IFERROR(VLOOKUP($AH634,$A$2:$H$595,5,0),"")*$AD634,"")))</f>
        <v>10.229508196721312</v>
      </c>
      <c r="AK634" s="152">
        <f>IF($AD634="",(IFERROR(VLOOKUP($AH634,$A$2:$H$595,6,0),"")),(IFERROR(IFERROR(VLOOKUP($AH634,$A$2:$H$595,6,0),"")*$AD634,"")))</f>
        <v>56.262295081967217</v>
      </c>
      <c r="AL634" s="31">
        <f>IF($AD634="",(IFERROR(VLOOKUP($AH634,$A$2:$H$595,7,0),"")),(IFERROR(IFERROR(VLOOKUP($AH634,$A$2:$H$595,7,0),"")*$AD634,"")))</f>
        <v>2.557377049180328</v>
      </c>
    </row>
    <row r="635" spans="10:39" x14ac:dyDescent="0.3">
      <c r="J635" s="80">
        <v>0.05</v>
      </c>
      <c r="K635" s="119">
        <f t="shared" si="628"/>
        <v>5</v>
      </c>
      <c r="L635" s="80" t="s">
        <v>99</v>
      </c>
      <c r="M635" s="81"/>
      <c r="N635" s="81" t="s">
        <v>15</v>
      </c>
      <c r="O635" s="245">
        <f>IF($J635="",(IFERROR(VLOOKUP($N635,$A$2:$H$595,4,0),"")),(IFERROR(IFERROR(VLOOKUP($N635,$A$2:$H$595,4,0),"")*$J635,"")))</f>
        <v>35.85</v>
      </c>
      <c r="P635" s="237">
        <f>IF($J635="",(IFERROR(VLOOKUP($N635,$A$2:$H$595,5,0),"")),(IFERROR(IFERROR(VLOOKUP($N635,$A$2:$H$595,5,0),"")*$J635,"")))</f>
        <v>0.05</v>
      </c>
      <c r="Q635" s="252">
        <f>IF($J635="",(IFERROR(VLOOKUP($N635,$A$2:$H$595,6,0),"")),(IFERROR(IFERROR(VLOOKUP($N635,$A$2:$H$595,6,0),"")*$J635,"")))</f>
        <v>0</v>
      </c>
      <c r="R635" s="260">
        <f>IF($J635="",(IFERROR(VLOOKUP($N635,$A$2:$H$595,7,0),"")),(IFERROR(IFERROR(VLOOKUP($N635,$A$2:$H$595,7,0),"")*$J635,"")))</f>
        <v>4.05</v>
      </c>
      <c r="S635">
        <f>IFERROR(VLOOKUP($X635,$A$2:$H$595,4,0),"")</f>
        <v>717</v>
      </c>
      <c r="T635" s="80">
        <f t="shared" si="663"/>
        <v>0.05</v>
      </c>
      <c r="U635" s="119">
        <f t="shared" si="629"/>
        <v>5</v>
      </c>
      <c r="V635" s="80" t="s">
        <v>99</v>
      </c>
      <c r="W635" s="81"/>
      <c r="X635" s="81" t="s">
        <v>15</v>
      </c>
      <c r="Y635" s="29">
        <f>IF($T635="",(IFERROR(VLOOKUP($X635,$A$2:$H$595,4,0),"")),(IFERROR(IFERROR(VLOOKUP($X635,$A$2:$H$595,4,0),"")*$T635,"")))</f>
        <v>35.85</v>
      </c>
      <c r="Z635" s="30">
        <f>IF($T635="",(IFERROR(VLOOKUP($X635,$A$2:$H$595,5,0),"")),(IFERROR(IFERROR(VLOOKUP($X635,$A$2:$H$595,5,0),"")*$T635,"")))</f>
        <v>0.05</v>
      </c>
      <c r="AA635" s="152">
        <f>IF($T635="",(IFERROR(VLOOKUP($X635,$A$2:$H$595,6,0),"")),(IFERROR(IFERROR(VLOOKUP($X635,$A$2:$H$595,6,0),"")*$T635,"")))</f>
        <v>0</v>
      </c>
      <c r="AB635" s="31">
        <f>IF($T635="",(IFERROR(VLOOKUP($X635,$A$2:$H$595,7,0),"")),(IFERROR(IFERROR(VLOOKUP($X635,$A$2:$H$595,7,0),"")*$T635,"")))</f>
        <v>4.05</v>
      </c>
      <c r="AC635">
        <f>IFERROR(VLOOKUP($AH635,$A$2:$H$595,4,0),"")</f>
        <v>900</v>
      </c>
      <c r="AD635" s="80">
        <f t="shared" si="664"/>
        <v>0.05</v>
      </c>
      <c r="AE635" s="119">
        <f t="shared" si="630"/>
        <v>5</v>
      </c>
      <c r="AF635" s="80" t="s">
        <v>99</v>
      </c>
      <c r="AG635" s="81">
        <v>0.05</v>
      </c>
      <c r="AH635" s="81" t="s">
        <v>21</v>
      </c>
      <c r="AI635" s="29">
        <f>IF($AD635="",(IFERROR(VLOOKUP($AH635,$A$2:$H$595,4,0),"")),(IFERROR(IFERROR(VLOOKUP($AH635,$A$2:$H$595,4,0),"")*$AD635,"")))</f>
        <v>45</v>
      </c>
      <c r="AJ635" s="30">
        <f>IF($AD635="",(IFERROR(VLOOKUP($AH635,$A$2:$H$595,5,0),"")),(IFERROR(IFERROR(VLOOKUP($AH635,$A$2:$H$595,5,0),"")*$AD635,"")))</f>
        <v>0</v>
      </c>
      <c r="AK635" s="152">
        <f>IF($AD635="",(IFERROR(VLOOKUP($AH635,$A$2:$H$595,6,0),"")),(IFERROR(IFERROR(VLOOKUP($AH635,$A$2:$H$595,6,0),"")*$AD635,"")))</f>
        <v>0</v>
      </c>
      <c r="AL635" s="31">
        <f>IF($AD635="",(IFERROR(VLOOKUP($AH635,$A$2:$H$595,7,0),"")),(IFERROR(IFERROR(VLOOKUP($AH635,$A$2:$H$595,7,0),"")*$AD635,"")))</f>
        <v>4.95</v>
      </c>
    </row>
    <row r="636" spans="10:39" x14ac:dyDescent="0.3">
      <c r="J636" s="80">
        <v>2</v>
      </c>
      <c r="K636" s="119">
        <f t="shared" si="628"/>
        <v>200</v>
      </c>
      <c r="L636" s="80" t="s">
        <v>99</v>
      </c>
      <c r="M636" s="81"/>
      <c r="N636" s="81" t="s">
        <v>91</v>
      </c>
      <c r="O636" s="245">
        <f>IF($J636="",(IFERROR(VLOOKUP($N636,$A$2:$H$595,4,0),"")),(IFERROR(IFERROR(VLOOKUP($N636,$A$2:$H$595,4,0),"")*$J636,"")))</f>
        <v>66</v>
      </c>
      <c r="P636" s="237">
        <f>IF($J636="",(IFERROR(VLOOKUP($N636,$A$2:$H$595,5,0),"")),(IFERROR(IFERROR(VLOOKUP($N636,$A$2:$H$595,5,0),"")*$J636,"")))</f>
        <v>0</v>
      </c>
      <c r="Q636" s="252">
        <f>IF($J636="",(IFERROR(VLOOKUP($N636,$A$2:$H$595,6,0),"")),(IFERROR(IFERROR(VLOOKUP($N636,$A$2:$H$595,6,0),"")*$J636,"")))</f>
        <v>16</v>
      </c>
      <c r="R636" s="260">
        <f>IF($J636="",(IFERROR(VLOOKUP($N636,$A$2:$H$595,7,0),"")),(IFERROR(IFERROR(VLOOKUP($N636,$A$2:$H$595,7,0),"")*$J636,"")))</f>
        <v>0</v>
      </c>
      <c r="S636">
        <f>IFERROR(VLOOKUP($X636,$A$2:$H$595,4,0),"")</f>
        <v>35</v>
      </c>
      <c r="T636" s="80">
        <f t="shared" si="663"/>
        <v>2</v>
      </c>
      <c r="U636" s="119">
        <f t="shared" si="629"/>
        <v>200</v>
      </c>
      <c r="V636" s="80" t="s">
        <v>99</v>
      </c>
      <c r="W636" s="81">
        <v>2</v>
      </c>
      <c r="X636" s="81" t="s">
        <v>82</v>
      </c>
      <c r="Y636" s="29">
        <f>IF($T636="",(IFERROR(VLOOKUP($X636,$A$2:$H$595,4,0),"")),(IFERROR(IFERROR(VLOOKUP($X636,$A$2:$H$595,4,0),"")*$T636,"")))</f>
        <v>70</v>
      </c>
      <c r="Z636" s="30">
        <f>IF($T636="",(IFERROR(VLOOKUP($X636,$A$2:$H$595,5,0),"")),(IFERROR(IFERROR(VLOOKUP($X636,$A$2:$H$595,5,0),"")*$T636,"")))</f>
        <v>3.78</v>
      </c>
      <c r="AA636" s="152">
        <f>IF($T636="",(IFERROR(VLOOKUP($X636,$A$2:$H$595,6,0),"")),(IFERROR(IFERROR(VLOOKUP($X636,$A$2:$H$595,6,0),"")*$T636,"")))</f>
        <v>15.76</v>
      </c>
      <c r="AB636" s="31">
        <f>IF($T636="",(IFERROR(VLOOKUP($X636,$A$2:$H$595,7,0),"")),(IFERROR(IFERROR(VLOOKUP($X636,$A$2:$H$595,7,0),"")*$T636,"")))</f>
        <v>1.46</v>
      </c>
      <c r="AC636">
        <f>IFERROR(VLOOKUP($AH636,$A$2:$H$595,4,0),"")</f>
        <v>33</v>
      </c>
      <c r="AD636" s="80">
        <f t="shared" si="664"/>
        <v>2</v>
      </c>
      <c r="AE636" s="119">
        <f t="shared" si="630"/>
        <v>200</v>
      </c>
      <c r="AF636" s="80" t="s">
        <v>99</v>
      </c>
      <c r="AG636" s="81">
        <v>2</v>
      </c>
      <c r="AH636" s="81" t="s">
        <v>91</v>
      </c>
      <c r="AI636" s="29">
        <f>IF($AD636="",(IFERROR(VLOOKUP($AH636,$A$2:$H$595,4,0),"")),(IFERROR(IFERROR(VLOOKUP($AH636,$A$2:$H$595,4,0),"")*$AD636,"")))</f>
        <v>66</v>
      </c>
      <c r="AJ636" s="30">
        <f>IF($AD636="",(IFERROR(VLOOKUP($AH636,$A$2:$H$595,5,0),"")),(IFERROR(IFERROR(VLOOKUP($AH636,$A$2:$H$595,5,0),"")*$AD636,"")))</f>
        <v>0</v>
      </c>
      <c r="AK636" s="152">
        <f>IF($AD636="",(IFERROR(VLOOKUP($AH636,$A$2:$H$595,6,0),"")),(IFERROR(IFERROR(VLOOKUP($AH636,$A$2:$H$595,6,0),"")*$AD636,"")))</f>
        <v>16</v>
      </c>
      <c r="AL636" s="31">
        <f>IF($AD636="",(IFERROR(VLOOKUP($AH636,$A$2:$H$595,7,0),"")),(IFERROR(IFERROR(VLOOKUP($AH636,$A$2:$H$595,7,0),"")*$AD636,"")))</f>
        <v>0</v>
      </c>
    </row>
    <row r="637" spans="10:39" x14ac:dyDescent="0.3">
      <c r="J637" s="80"/>
      <c r="K637" s="119"/>
      <c r="L637" s="80"/>
      <c r="M637" s="81"/>
      <c r="N637" s="81"/>
      <c r="O637" s="245" t="str">
        <f>IF($J637="",(IFERROR(VLOOKUP($N637,$A$2:$H$595,4,0),"")),(IFERROR(IFERROR(VLOOKUP($N637,$A$2:$H$595,4,0),"")*$J637,"")))</f>
        <v/>
      </c>
      <c r="P637" s="237" t="str">
        <f>IF($J637="",(IFERROR(VLOOKUP($N637,$A$2:$H$595,5,0),"")),(IFERROR(IFERROR(VLOOKUP($N637,$A$2:$H$595,5,0),"")*$J637,"")))</f>
        <v/>
      </c>
      <c r="Q637" s="252" t="str">
        <f>IF($J637="",(IFERROR(VLOOKUP($N637,$A$2:$H$595,6,0),"")),(IFERROR(IFERROR(VLOOKUP($N637,$A$2:$H$595,6,0),"")*$J637,"")))</f>
        <v/>
      </c>
      <c r="R637" s="260" t="str">
        <f>IF($J637="",(IFERROR(VLOOKUP($N637,$A$2:$H$595,7,0),"")),(IFERROR(IFERROR(VLOOKUP($N637,$A$2:$H$595,7,0),"")*$J637,"")))</f>
        <v/>
      </c>
      <c r="T637" s="80" t="str">
        <f t="shared" si="663"/>
        <v/>
      </c>
      <c r="U637" s="119"/>
      <c r="V637" s="80"/>
      <c r="W637" s="81"/>
      <c r="X637" s="81"/>
      <c r="Y637" s="29"/>
      <c r="Z637" s="30"/>
      <c r="AA637" s="152"/>
      <c r="AB637" s="31"/>
      <c r="AC637" t="str">
        <f>IFERROR(VLOOKUP($AH637,$A$2:$H$595,4,0),"")</f>
        <v/>
      </c>
      <c r="AD637" s="80" t="str">
        <f t="shared" si="664"/>
        <v/>
      </c>
      <c r="AE637" s="119"/>
      <c r="AF637" s="80"/>
      <c r="AG637" s="81"/>
      <c r="AH637" s="81"/>
      <c r="AI637" s="29"/>
      <c r="AJ637" s="30"/>
      <c r="AK637" s="152"/>
      <c r="AL637" s="31"/>
    </row>
    <row r="638" spans="10:39" x14ac:dyDescent="0.3">
      <c r="J638" s="80"/>
      <c r="K638" s="119"/>
      <c r="L638" s="80"/>
      <c r="M638" s="81" t="s">
        <v>107</v>
      </c>
      <c r="N638" s="81"/>
      <c r="O638" s="206">
        <f>SUM(O633:O637)</f>
        <v>839.85</v>
      </c>
      <c r="P638" s="215">
        <f t="shared" ref="P638" si="665">SUM(P633:P637)</f>
        <v>41.55</v>
      </c>
      <c r="Q638" s="225">
        <f t="shared" ref="Q638" si="666">SUM(Q633:Q637)</f>
        <v>89.5</v>
      </c>
      <c r="R638" s="231">
        <f t="shared" ref="R638" si="667">SUM(R633:R637)</f>
        <v>34.049999999999997</v>
      </c>
      <c r="S638" s="3">
        <v>1099</v>
      </c>
      <c r="T638" s="80"/>
      <c r="U638" s="119"/>
      <c r="V638" s="80"/>
      <c r="W638" s="81" t="s">
        <v>107</v>
      </c>
      <c r="X638" s="81"/>
      <c r="Y638" s="32">
        <f>SUM(Y633:Y637)</f>
        <v>851.85</v>
      </c>
      <c r="Z638" s="45">
        <f t="shared" ref="Z638" si="668">SUM(Z633:Z637)</f>
        <v>49.589999999999996</v>
      </c>
      <c r="AA638" s="148">
        <f t="shared" ref="AA638" si="669">SUM(AA633:AA637)</f>
        <v>84.4</v>
      </c>
      <c r="AB638" s="46">
        <f t="shared" ref="AB638" si="670">SUM(AB633:AB637)</f>
        <v>33.99</v>
      </c>
      <c r="AC638" s="3">
        <v>1225</v>
      </c>
      <c r="AD638" s="80"/>
      <c r="AE638" s="119"/>
      <c r="AF638" s="80"/>
      <c r="AG638" s="81" t="s">
        <v>107</v>
      </c>
      <c r="AH638" s="81"/>
      <c r="AI638" s="32">
        <f>SUM(AI633:AI637)</f>
        <v>857</v>
      </c>
      <c r="AJ638" s="45">
        <f t="shared" ref="AJ638" si="671">SUM(AJ633:AJ637)</f>
        <v>58.735390549662483</v>
      </c>
      <c r="AK638" s="148">
        <f t="shared" ref="AK638" si="672">SUM(AK633:AK637)</f>
        <v>72.26229508196721</v>
      </c>
      <c r="AL638" s="46">
        <f t="shared" ref="AL638" si="673">SUM(AL633:AL637)</f>
        <v>33.036788813886211</v>
      </c>
    </row>
    <row r="639" spans="10:39" ht="15" thickBot="1" x14ac:dyDescent="0.35">
      <c r="J639" s="82"/>
      <c r="K639" s="126"/>
      <c r="L639" s="82"/>
      <c r="M639" s="83"/>
      <c r="N639" s="83"/>
      <c r="O639" s="246"/>
      <c r="P639" s="238"/>
      <c r="Q639" s="253"/>
      <c r="R639" s="261"/>
      <c r="S639" s="3"/>
      <c r="T639" s="82"/>
      <c r="U639" s="126"/>
      <c r="V639" s="82"/>
      <c r="W639" s="83"/>
      <c r="X639" s="83"/>
      <c r="Y639" s="36"/>
      <c r="Z639" s="34"/>
      <c r="AA639" s="149"/>
      <c r="AB639" s="35"/>
      <c r="AC639" s="3"/>
      <c r="AD639" s="82"/>
      <c r="AE639" s="126"/>
      <c r="AF639" s="82"/>
      <c r="AG639" s="83"/>
      <c r="AH639" s="83"/>
      <c r="AI639" s="36"/>
      <c r="AJ639" s="34"/>
      <c r="AK639" s="149"/>
      <c r="AL639" s="35"/>
    </row>
    <row r="640" spans="10:39" ht="15.6" thickTop="1" thickBot="1" x14ac:dyDescent="0.35">
      <c r="J640" s="55"/>
      <c r="K640" s="128"/>
      <c r="L640" s="55"/>
      <c r="M640" s="63" t="s">
        <v>106</v>
      </c>
      <c r="N640" s="63"/>
      <c r="O640" s="212">
        <f>SUM(O602:O606,O610:O614,O616:O622,O624:O629,O632:O637)</f>
        <v>3755.0499999999997</v>
      </c>
      <c r="P640" s="221">
        <f t="shared" ref="P640:R640" si="674">SUM(P602:P606,P610:P614,P616:P622,P624:P629,P632:P637)</f>
        <v>275.45</v>
      </c>
      <c r="Q640" s="223">
        <f t="shared" si="674"/>
        <v>391.3</v>
      </c>
      <c r="R640" s="158">
        <f t="shared" si="674"/>
        <v>116.05</v>
      </c>
      <c r="S640" s="18">
        <v>4820.1000000000004</v>
      </c>
      <c r="T640" s="72"/>
      <c r="U640" s="120"/>
      <c r="V640" s="72"/>
      <c r="W640" s="63" t="s">
        <v>106</v>
      </c>
      <c r="X640" s="63"/>
      <c r="Y640" s="20">
        <f>SUM(Y602:Y606,Y610:Y614,Y616:Y622,Y624:Y629,Y632:Y637)</f>
        <v>3763.8199999999997</v>
      </c>
      <c r="Z640" s="21">
        <f t="shared" ref="Z640:AB640" si="675">SUM(Z602:Z606,Z610:Z614,Z616:Z622,Z624:Z629,Z632:Z637)</f>
        <v>268.37821782178213</v>
      </c>
      <c r="AA640" s="153">
        <f t="shared" si="675"/>
        <v>376.40465346534648</v>
      </c>
      <c r="AB640" s="22">
        <f t="shared" si="675"/>
        <v>121.33250990099009</v>
      </c>
      <c r="AC640" s="18">
        <v>4248</v>
      </c>
      <c r="AD640" s="72">
        <v>18.488855525059961</v>
      </c>
      <c r="AE640" s="120">
        <f t="shared" si="630"/>
        <v>1848.8855525059962</v>
      </c>
      <c r="AF640" s="72" t="s">
        <v>99</v>
      </c>
      <c r="AG640" s="63" t="s">
        <v>106</v>
      </c>
      <c r="AH640" s="63"/>
      <c r="AI640" s="20">
        <f>SUM(AI602:AI606,AI610:AI614,AI616:AI622,AI624:AI629,AI632:AI637)</f>
        <v>3750.8999999999996</v>
      </c>
      <c r="AJ640" s="21">
        <f t="shared" ref="AJ640:AL640" si="676">SUM(AJ602:AJ606,AJ610:AJ614,AJ616:AJ622,AJ624:AJ629,AJ632:AJ637)</f>
        <v>277.59539054966251</v>
      </c>
      <c r="AK640" s="153">
        <f t="shared" si="676"/>
        <v>326.68229508196725</v>
      </c>
      <c r="AL640" s="22">
        <f t="shared" si="676"/>
        <v>131.59678881388621</v>
      </c>
    </row>
    <row r="641" spans="10:39" s="3" customFormat="1" x14ac:dyDescent="0.3">
      <c r="J641" s="51"/>
      <c r="K641" s="111"/>
      <c r="L641" s="51"/>
      <c r="M641" s="65"/>
      <c r="N641" s="65"/>
      <c r="O641" s="209"/>
      <c r="P641" s="218"/>
      <c r="Q641" s="222"/>
      <c r="R641" s="213"/>
      <c r="T641" s="51"/>
      <c r="U641" s="111"/>
      <c r="V641" s="51"/>
      <c r="W641" s="65"/>
      <c r="X641" s="65"/>
      <c r="Y641" s="15"/>
      <c r="Z641" s="16"/>
      <c r="AA641" s="160"/>
      <c r="AB641" s="17"/>
      <c r="AD641" s="51"/>
      <c r="AE641" s="111"/>
      <c r="AF641" s="51"/>
      <c r="AG641" s="65"/>
      <c r="AH641" s="65"/>
      <c r="AI641" s="15"/>
      <c r="AJ641" s="16"/>
      <c r="AK641" s="160"/>
      <c r="AL641" s="17"/>
      <c r="AM641"/>
    </row>
    <row r="642" spans="10:39" ht="15" thickBot="1" x14ac:dyDescent="0.35">
      <c r="J642" s="56" t="s">
        <v>69</v>
      </c>
      <c r="K642" s="121"/>
      <c r="L642" s="56"/>
      <c r="M642" s="7" t="str">
        <f>IFERROR(VLOOKUP(#REF!,$A$2:$H$12,6,0),"")</f>
        <v/>
      </c>
      <c r="N642" s="7" t="s">
        <v>70</v>
      </c>
      <c r="O642" s="38" t="s">
        <v>0</v>
      </c>
      <c r="P642" s="38" t="s">
        <v>1</v>
      </c>
      <c r="Q642" s="38" t="s">
        <v>2</v>
      </c>
      <c r="R642" s="38" t="s">
        <v>3</v>
      </c>
      <c r="S642" s="7" t="s">
        <v>71</v>
      </c>
      <c r="T642" s="56" t="s">
        <v>69</v>
      </c>
      <c r="U642" s="121"/>
      <c r="V642" s="56"/>
      <c r="W642" s="7" t="str">
        <f>IFERROR(VLOOKUP(#REF!,$A$2:$H$12,6,0),"")</f>
        <v/>
      </c>
      <c r="X642" s="7" t="s">
        <v>70</v>
      </c>
      <c r="Y642" s="38" t="s">
        <v>0</v>
      </c>
      <c r="Z642" s="38" t="s">
        <v>1</v>
      </c>
      <c r="AA642" s="38" t="s">
        <v>2</v>
      </c>
      <c r="AB642" s="38" t="s">
        <v>3</v>
      </c>
      <c r="AC642" s="7" t="s">
        <v>72</v>
      </c>
      <c r="AD642" s="56" t="s">
        <v>69</v>
      </c>
      <c r="AE642" s="121"/>
      <c r="AF642" s="56"/>
      <c r="AG642" s="7" t="str">
        <f>IFERROR(VLOOKUP(#REF!,$A$2:$H$12,6,0),"")</f>
        <v/>
      </c>
      <c r="AH642" s="7" t="s">
        <v>70</v>
      </c>
      <c r="AI642" s="38" t="s">
        <v>0</v>
      </c>
      <c r="AJ642" s="38" t="s">
        <v>1</v>
      </c>
      <c r="AK642" s="38" t="s">
        <v>2</v>
      </c>
      <c r="AL642" s="38" t="s">
        <v>3</v>
      </c>
    </row>
    <row r="643" spans="10:39" ht="15" thickTop="1" x14ac:dyDescent="0.3">
      <c r="J643" s="48">
        <v>6</v>
      </c>
      <c r="K643" s="108">
        <v>6</v>
      </c>
      <c r="L643" s="48" t="s">
        <v>102</v>
      </c>
      <c r="M643" s="66"/>
      <c r="N643" s="66" t="s">
        <v>5</v>
      </c>
      <c r="O643" s="244">
        <f>IF($J643="",(IFERROR(VLOOKUP($N643,$A$2:$H$595,4,0),"")),(IFERROR(IFERROR(VLOOKUP($N643,$A$2:$H$595,4,0),"")*$J643,"")))</f>
        <v>480</v>
      </c>
      <c r="P643" s="236">
        <f>IF($J643="",(IFERROR(VLOOKUP($N643,$A$2:$H$595,5,0),"")),(IFERROR(IFERROR(VLOOKUP($N643,$A$2:$H$595,5,0),"")*$J643,"")))</f>
        <v>36</v>
      </c>
      <c r="Q643" s="251">
        <f>IF($J643="",(IFERROR(VLOOKUP($N643,$A$2:$H$595,6,0),"")),(IFERROR(IFERROR(VLOOKUP($N643,$A$2:$H$595,6,0),"")*$J643,"")))</f>
        <v>0</v>
      </c>
      <c r="R643" s="259">
        <f>IF($J643="",(IFERROR(VLOOKUP($N643,$A$2:$H$595,7,0),"")),(IFERROR(IFERROR(VLOOKUP($N643,$A$2:$H$595,7,0),"")*$J643,"")))</f>
        <v>30</v>
      </c>
      <c r="S643">
        <f>IFERROR(VLOOKUP($X643,$A$2:$H$595,4,0),"")</f>
        <v>237.10000000000002</v>
      </c>
      <c r="T643" s="48">
        <f t="shared" ref="T643:T647" si="677">IFERROR(IF(W643="",O643/S643,W643),"")</f>
        <v>1.2</v>
      </c>
      <c r="U643" s="108">
        <f t="shared" si="629"/>
        <v>120</v>
      </c>
      <c r="V643" s="48" t="s">
        <v>99</v>
      </c>
      <c r="W643" s="66">
        <v>1.2</v>
      </c>
      <c r="X643" s="66" t="s">
        <v>6</v>
      </c>
      <c r="Y643" s="26">
        <f>IF($T643="",(IFERROR(VLOOKUP($X643,$A$2:$H$595,4,0),"")),(IFERROR(IFERROR(VLOOKUP($X643,$A$2:$H$595,4,0),"")*$T643,"")))</f>
        <v>284.52000000000004</v>
      </c>
      <c r="Z643" s="27">
        <f>IF($T643="",(IFERROR(VLOOKUP($X643,$A$2:$H$595,5,0),"")),(IFERROR(IFERROR(VLOOKUP($X643,$A$2:$H$595,5,0),"")*$T643,"")))</f>
        <v>23.16</v>
      </c>
      <c r="AA643" s="151">
        <f>IF($T643="",(IFERROR(VLOOKUP($X643,$A$2:$H$595,6,0),"")),(IFERROR(IFERROR(VLOOKUP($X643,$A$2:$H$595,6,0),"")*$T643,"")))</f>
        <v>0.72</v>
      </c>
      <c r="AB643" s="28">
        <f>IF($T643="",(IFERROR(VLOOKUP($X643,$A$2:$H$595,7,0),"")),(IFERROR(IFERROR(VLOOKUP($X643,$A$2:$H$595,7,0),"")*$T643,"")))</f>
        <v>21</v>
      </c>
      <c r="AC643">
        <f>IFERROR(VLOOKUP($AH643,$A$2:$H$595,4,0),"")</f>
        <v>80</v>
      </c>
      <c r="AD643" s="48">
        <f t="shared" ref="AD643:AD647" si="678">IFERROR(IF(AG643="",Y643/AC643,AG643),"")</f>
        <v>4</v>
      </c>
      <c r="AE643" s="108">
        <f t="shared" si="630"/>
        <v>400</v>
      </c>
      <c r="AF643" s="48" t="s">
        <v>99</v>
      </c>
      <c r="AG643" s="66">
        <v>4</v>
      </c>
      <c r="AH643" s="66" t="s">
        <v>73</v>
      </c>
      <c r="AI643" s="26">
        <f>IF($AD643="",(IFERROR(VLOOKUP($AH643,$A$2:$H$595,4,0),"")),(IFERROR(IFERROR(VLOOKUP($AH643,$A$2:$H$595,4,0),"")*$AD643,"")))</f>
        <v>320</v>
      </c>
      <c r="AJ643" s="27">
        <f>IF($AD643="",(IFERROR(VLOOKUP($AH643,$A$2:$H$595,5,0),"")),(IFERROR(IFERROR(VLOOKUP($AH643,$A$2:$H$595,5,0),"")*$AD643,"")))</f>
        <v>44</v>
      </c>
      <c r="AK643" s="151">
        <f>IF($AD643="",(IFERROR(VLOOKUP($AH643,$A$2:$H$595,6,0),"")),(IFERROR(IFERROR(VLOOKUP($AH643,$A$2:$H$595,6,0),"")*$AD643,"")))</f>
        <v>12</v>
      </c>
      <c r="AL643" s="28">
        <f>IF($AD643="",(IFERROR(VLOOKUP($AH643,$A$2:$H$595,7,0),"")),(IFERROR(IFERROR(VLOOKUP($AH643,$A$2:$H$595,7,0),"")*$AD643,"")))</f>
        <v>9.1999999999999993</v>
      </c>
    </row>
    <row r="644" spans="10:39" x14ac:dyDescent="0.3">
      <c r="J644" s="49">
        <v>2</v>
      </c>
      <c r="K644" s="109">
        <v>2</v>
      </c>
      <c r="L644" s="49" t="s">
        <v>100</v>
      </c>
      <c r="M644" s="60"/>
      <c r="N644" s="60" t="s">
        <v>7</v>
      </c>
      <c r="O644" s="245">
        <f>IF($J644="",(IFERROR(VLOOKUP($N644,$A$2:$H$595,4,0),"")),(IFERROR(IFERROR(VLOOKUP($N644,$A$2:$H$595,4,0),"")*$J644,"")))</f>
        <v>282</v>
      </c>
      <c r="P644" s="237">
        <f>IF($J644="",(IFERROR(VLOOKUP($N644,$A$2:$H$595,5,0),"")),(IFERROR(IFERROR(VLOOKUP($N644,$A$2:$H$595,5,0),"")*$J644,"")))</f>
        <v>10.8</v>
      </c>
      <c r="Q644" s="252">
        <f>IF($J644="",(IFERROR(VLOOKUP($N644,$A$2:$H$595,6,0),"")),(IFERROR(IFERROR(VLOOKUP($N644,$A$2:$H$595,6,0),"")*$J644,"")))</f>
        <v>54.4</v>
      </c>
      <c r="R644" s="260">
        <f>IF($J644="",(IFERROR(VLOOKUP($N644,$A$2:$H$595,7,0),"")),(IFERROR(IFERROR(VLOOKUP($N644,$A$2:$H$595,7,0),"")*$J644,"")))</f>
        <v>3.4</v>
      </c>
      <c r="S644">
        <f>IFERROR(VLOOKUP($X644,$A$2:$H$595,4,0),"")</f>
        <v>202</v>
      </c>
      <c r="T644" s="49">
        <f t="shared" si="677"/>
        <v>1.3960396039603959</v>
      </c>
      <c r="U644" s="109">
        <f t="shared" si="629"/>
        <v>139.60396039603958</v>
      </c>
      <c r="V644" s="49" t="s">
        <v>99</v>
      </c>
      <c r="W644" s="60"/>
      <c r="X644" s="60" t="s">
        <v>145</v>
      </c>
      <c r="Y644" s="29">
        <f>IF($T644="",(IFERROR(VLOOKUP($X644,$A$2:$H$595,4,0),"")),(IFERROR(IFERROR(VLOOKUP($X644,$A$2:$H$595,4,0),"")*$T644,"")))</f>
        <v>282</v>
      </c>
      <c r="Z644" s="30">
        <f>IF($T644="",(IFERROR(VLOOKUP($X644,$A$2:$H$595,5,0),"")),(IFERROR(IFERROR(VLOOKUP($X644,$A$2:$H$595,5,0),"")*$T644,"")))</f>
        <v>15.356435643564355</v>
      </c>
      <c r="AA644" s="152">
        <f>IF($T644="",(IFERROR(VLOOKUP($X644,$A$2:$H$595,6,0),"")),(IFERROR(IFERROR(VLOOKUP($X644,$A$2:$H$595,6,0),"")*$T644,"")))</f>
        <v>46.069306930693067</v>
      </c>
      <c r="AB644" s="31">
        <f>IF($T644="",(IFERROR(VLOOKUP($X644,$A$2:$H$595,7,0),"")),(IFERROR(IFERROR(VLOOKUP($X644,$A$2:$H$595,7,0),"")*$T644,"")))</f>
        <v>0.69801980198019797</v>
      </c>
      <c r="AC644">
        <f>IFERROR(VLOOKUP($AH644,$A$2:$H$595,4,0),"")</f>
        <v>100</v>
      </c>
      <c r="AD644" s="49">
        <f t="shared" si="678"/>
        <v>2</v>
      </c>
      <c r="AE644" s="109">
        <f t="shared" si="630"/>
        <v>200</v>
      </c>
      <c r="AF644" s="49" t="s">
        <v>99</v>
      </c>
      <c r="AG644" s="60">
        <v>2</v>
      </c>
      <c r="AH644" s="60" t="s">
        <v>29</v>
      </c>
      <c r="AI644" s="29">
        <f>IF($AD644="",(IFERROR(VLOOKUP($AH644,$A$2:$H$595,4,0),"")),(IFERROR(IFERROR(VLOOKUP($AH644,$A$2:$H$595,4,0),"")*$AD644,"")))</f>
        <v>200</v>
      </c>
      <c r="AJ644" s="30">
        <f>IF($AD644="",(IFERROR(VLOOKUP($AH644,$A$2:$H$595,5,0),"")),(IFERROR(IFERROR(VLOOKUP($AH644,$A$2:$H$595,5,0),"")*$AD644,"")))</f>
        <v>0</v>
      </c>
      <c r="AK644" s="152">
        <f>IF($AD644="",(IFERROR(VLOOKUP($AH644,$A$2:$H$595,6,0),"")),(IFERROR(IFERROR(VLOOKUP($AH644,$A$2:$H$595,6,0),"")*$AD644,"")))</f>
        <v>46</v>
      </c>
      <c r="AL644" s="31">
        <f>IF($AD644="",(IFERROR(VLOOKUP($AH644,$A$2:$H$595,7,0),"")),(IFERROR(IFERROR(VLOOKUP($AH644,$A$2:$H$595,7,0),"")*$AD644,"")))</f>
        <v>2</v>
      </c>
    </row>
    <row r="645" spans="10:39" x14ac:dyDescent="0.3">
      <c r="J645" s="49">
        <v>1.5</v>
      </c>
      <c r="K645" s="109">
        <f t="shared" si="628"/>
        <v>150</v>
      </c>
      <c r="L645" s="49" t="s">
        <v>99</v>
      </c>
      <c r="M645" s="60"/>
      <c r="N645" s="60" t="s">
        <v>43</v>
      </c>
      <c r="O645" s="245">
        <f>IF($J645="",(IFERROR(VLOOKUP($N645,$A$2:$H$595,4,0),"")),(IFERROR(IFERROR(VLOOKUP($N645,$A$2:$H$595,4,0),"")*$J645,"")))</f>
        <v>150</v>
      </c>
      <c r="P645" s="237">
        <f>IF($J645="",(IFERROR(VLOOKUP($N645,$A$2:$H$595,5,0),"")),(IFERROR(IFERROR(VLOOKUP($N645,$A$2:$H$595,5,0),"")*$J645,"")))</f>
        <v>28.5</v>
      </c>
      <c r="Q645" s="252">
        <f>IF($J645="",(IFERROR(VLOOKUP($N645,$A$2:$H$595,6,0),"")),(IFERROR(IFERROR(VLOOKUP($N645,$A$2:$H$595,6,0),"")*$J645,"")))</f>
        <v>1.5</v>
      </c>
      <c r="R645" s="260">
        <f>IF($J645="",(IFERROR(VLOOKUP($N645,$A$2:$H$595,7,0),"")),(IFERROR(IFERROR(VLOOKUP($N645,$A$2:$H$595,7,0),"")*$J645,"")))</f>
        <v>3</v>
      </c>
      <c r="S645">
        <f>IFERROR(VLOOKUP($X645,$A$2:$H$595,4,0),"")</f>
        <v>278</v>
      </c>
      <c r="T645" s="49">
        <f t="shared" si="677"/>
        <v>1.1000000000000001</v>
      </c>
      <c r="U645" s="109">
        <f t="shared" si="629"/>
        <v>110.00000000000001</v>
      </c>
      <c r="V645" s="49" t="s">
        <v>99</v>
      </c>
      <c r="W645" s="60">
        <v>1.1000000000000001</v>
      </c>
      <c r="X645" s="60" t="s">
        <v>41</v>
      </c>
      <c r="Y645" s="29">
        <f>IF($T645="",(IFERROR(VLOOKUP($X645,$A$2:$H$595,4,0),"")),(IFERROR(IFERROR(VLOOKUP($X645,$A$2:$H$595,4,0),"")*$T645,"")))</f>
        <v>305.8</v>
      </c>
      <c r="Z645" s="30">
        <f>IF($T645="",(IFERROR(VLOOKUP($X645,$A$2:$H$595,5,0),"")),(IFERROR(IFERROR(VLOOKUP($X645,$A$2:$H$595,5,0),"")*$T645,"")))</f>
        <v>29.700000000000003</v>
      </c>
      <c r="AA645" s="152">
        <f>IF($T645="",(IFERROR(VLOOKUP($X645,$A$2:$H$595,6,0),"")),(IFERROR(IFERROR(VLOOKUP($X645,$A$2:$H$595,6,0),"")*$T645,"")))</f>
        <v>2.2000000000000002</v>
      </c>
      <c r="AB645" s="31">
        <f>IF($T645="",(IFERROR(VLOOKUP($X645,$A$2:$H$595,7,0),"")),(IFERROR(IFERROR(VLOOKUP($X645,$A$2:$H$595,7,0),"")*$T645,"")))</f>
        <v>17.600000000000001</v>
      </c>
      <c r="AC645">
        <f>IFERROR(VLOOKUP($AH645,$A$2:$H$595,4,0),"")</f>
        <v>600</v>
      </c>
      <c r="AD645" s="49">
        <f t="shared" si="678"/>
        <v>0.5</v>
      </c>
      <c r="AE645" s="109">
        <f t="shared" si="630"/>
        <v>50</v>
      </c>
      <c r="AF645" s="49" t="s">
        <v>99</v>
      </c>
      <c r="AG645" s="60">
        <v>0.5</v>
      </c>
      <c r="AH645" s="60" t="s">
        <v>14</v>
      </c>
      <c r="AI645" s="29">
        <f>IF($AD645="",(IFERROR(VLOOKUP($AH645,$A$2:$H$595,4,0),"")),(IFERROR(IFERROR(VLOOKUP($AH645,$A$2:$H$595,4,0),"")*$AD645,"")))</f>
        <v>300</v>
      </c>
      <c r="AJ645" s="30">
        <f>IF($AD645="",(IFERROR(VLOOKUP($AH645,$A$2:$H$595,5,0),"")),(IFERROR(IFERROR(VLOOKUP($AH645,$A$2:$H$595,5,0),"")*$AD645,"")))</f>
        <v>12</v>
      </c>
      <c r="AK645" s="152">
        <f>IF($AD645="",(IFERROR(VLOOKUP($AH645,$A$2:$H$595,6,0),"")),(IFERROR(IFERROR(VLOOKUP($AH645,$A$2:$H$595,6,0),"")*$AD645,"")))</f>
        <v>6</v>
      </c>
      <c r="AL645" s="31">
        <f>IF($AD645="",(IFERROR(VLOOKUP($AH645,$A$2:$H$595,7,0),"")),(IFERROR(IFERROR(VLOOKUP($AH645,$A$2:$H$595,7,0),"")*$AD645,"")))</f>
        <v>24</v>
      </c>
    </row>
    <row r="646" spans="10:39" x14ac:dyDescent="0.3">
      <c r="J646" s="49">
        <v>0.05</v>
      </c>
      <c r="K646" s="109">
        <f t="shared" si="628"/>
        <v>5</v>
      </c>
      <c r="L646" s="49" t="s">
        <v>99</v>
      </c>
      <c r="M646" s="60"/>
      <c r="N646" s="60" t="s">
        <v>15</v>
      </c>
      <c r="O646" s="245">
        <f>IF($J646="",(IFERROR(VLOOKUP($N646,$A$2:$H$595,4,0),"")),(IFERROR(IFERROR(VLOOKUP($N646,$A$2:$H$595,4,0),"")*$J646,"")))</f>
        <v>35.85</v>
      </c>
      <c r="P646" s="237">
        <f>IF($J646="",(IFERROR(VLOOKUP($N646,$A$2:$H$595,5,0),"")),(IFERROR(IFERROR(VLOOKUP($N646,$A$2:$H$595,5,0),"")*$J646,"")))</f>
        <v>0.05</v>
      </c>
      <c r="Q646" s="252">
        <f>IF($J646="",(IFERROR(VLOOKUP($N646,$A$2:$H$595,6,0),"")),(IFERROR(IFERROR(VLOOKUP($N646,$A$2:$H$595,6,0),"")*$J646,"")))</f>
        <v>0</v>
      </c>
      <c r="R646" s="260">
        <f>IF($J646="",(IFERROR(VLOOKUP($N646,$A$2:$H$595,7,0),"")),(IFERROR(IFERROR(VLOOKUP($N646,$A$2:$H$595,7,0),"")*$J646,"")))</f>
        <v>4.05</v>
      </c>
      <c r="S646">
        <f>IFERROR(VLOOKUP($X646,$A$2:$H$595,4,0),"")</f>
        <v>156</v>
      </c>
      <c r="T646" s="49">
        <f t="shared" si="677"/>
        <v>0.5</v>
      </c>
      <c r="U646" s="109">
        <f t="shared" si="629"/>
        <v>50</v>
      </c>
      <c r="V646" s="49" t="s">
        <v>99</v>
      </c>
      <c r="W646" s="60">
        <v>0.5</v>
      </c>
      <c r="X646" s="60" t="s">
        <v>16</v>
      </c>
      <c r="Y646" s="29">
        <f>IF($T646="",(IFERROR(VLOOKUP($X646,$A$2:$H$595,4,0),"")),(IFERROR(IFERROR(VLOOKUP($X646,$A$2:$H$595,4,0),"")*$T646,"")))</f>
        <v>78</v>
      </c>
      <c r="Z646" s="30">
        <f>IF($T646="",(IFERROR(VLOOKUP($X646,$A$2:$H$595,5,0),"")),(IFERROR(IFERROR(VLOOKUP($X646,$A$2:$H$595,5,0),"")*$T646,"")))</f>
        <v>4.2</v>
      </c>
      <c r="AA646" s="152">
        <f>IF($T646="",(IFERROR(VLOOKUP($X646,$A$2:$H$595,6,0),"")),(IFERROR(IFERROR(VLOOKUP($X646,$A$2:$H$595,6,0),"")*$T646,"")))</f>
        <v>3.4</v>
      </c>
      <c r="AB646" s="31">
        <f>IF($T646="",(IFERROR(VLOOKUP($X646,$A$2:$H$595,7,0),"")),(IFERROR(IFERROR(VLOOKUP($X646,$A$2:$H$595,7,0),"")*$T646,"")))</f>
        <v>5.3</v>
      </c>
      <c r="AC646">
        <f>IFERROR(VLOOKUP($AH646,$A$2:$H$595,4,0),"")</f>
        <v>120</v>
      </c>
      <c r="AD646" s="49">
        <f t="shared" si="678"/>
        <v>1</v>
      </c>
      <c r="AE646" s="109">
        <v>1</v>
      </c>
      <c r="AF646" s="49" t="s">
        <v>105</v>
      </c>
      <c r="AG646" s="60">
        <v>1</v>
      </c>
      <c r="AH646" s="60" t="s">
        <v>134</v>
      </c>
      <c r="AI646" s="29">
        <f>IF($AD646="",(IFERROR(VLOOKUP($AH646,$A$2:$H$595,4,0),"")),(IFERROR(IFERROR(VLOOKUP($AH646,$A$2:$H$595,4,0),"")*$AD646,"")))</f>
        <v>120</v>
      </c>
      <c r="AJ646" s="30">
        <f>IF($AD646="",(IFERROR(VLOOKUP($AH646,$A$2:$H$595,5,0),"")),(IFERROR(IFERROR(VLOOKUP($AH646,$A$2:$H$595,5,0),"")*$AD646,"")))</f>
        <v>24</v>
      </c>
      <c r="AK646" s="152">
        <f>IF($AD646="",(IFERROR(VLOOKUP($AH646,$A$2:$H$595,6,0),"")),(IFERROR(IFERROR(VLOOKUP($AH646,$A$2:$H$595,6,0),"")*$AD646,"")))</f>
        <v>3</v>
      </c>
      <c r="AL646" s="31">
        <f>IF($AD646="",(IFERROR(VLOOKUP($AH646,$A$2:$H$595,7,0),"")),(IFERROR(IFERROR(VLOOKUP($AH646,$A$2:$H$595,7,0),"")*$AD646,"")))</f>
        <v>1</v>
      </c>
    </row>
    <row r="647" spans="10:39" x14ac:dyDescent="0.3">
      <c r="J647" s="49"/>
      <c r="K647" s="109"/>
      <c r="L647" s="49"/>
      <c r="M647" s="60"/>
      <c r="N647" s="60"/>
      <c r="O647" s="245" t="str">
        <f>IF($J647="",(IFERROR(VLOOKUP($N647,$A$2:$H$595,4,0),"")),(IFERROR(IFERROR(VLOOKUP($N647,$A$2:$H$595,4,0),"")*$J647,"")))</f>
        <v/>
      </c>
      <c r="P647" s="237" t="str">
        <f>IF($J647="",(IFERROR(VLOOKUP($N647,$A$2:$H$595,5,0),"")),(IFERROR(IFERROR(VLOOKUP($N647,$A$2:$H$595,5,0),"")*$J647,"")))</f>
        <v/>
      </c>
      <c r="Q647" s="252" t="str">
        <f>IF($J647="",(IFERROR(VLOOKUP($N647,$A$2:$H$595,6,0),"")),(IFERROR(IFERROR(VLOOKUP($N647,$A$2:$H$595,6,0),"")*$J647,"")))</f>
        <v/>
      </c>
      <c r="R647" s="260" t="str">
        <f>IF($J647="",(IFERROR(VLOOKUP($N647,$A$2:$H$595,7,0),"")),(IFERROR(IFERROR(VLOOKUP($N647,$A$2:$H$595,7,0),"")*$J647,"")))</f>
        <v/>
      </c>
      <c r="T647" s="49" t="str">
        <f t="shared" si="677"/>
        <v/>
      </c>
      <c r="U647" s="109"/>
      <c r="V647" s="49"/>
      <c r="W647" s="60"/>
      <c r="X647" s="60"/>
      <c r="Y647" s="29"/>
      <c r="Z647" s="30"/>
      <c r="AA647" s="152"/>
      <c r="AB647" s="31"/>
      <c r="AD647" s="49" t="str">
        <f t="shared" si="678"/>
        <v/>
      </c>
      <c r="AE647" s="109"/>
      <c r="AF647" s="49"/>
      <c r="AG647" s="60"/>
      <c r="AH647" s="60"/>
      <c r="AI647" s="29"/>
      <c r="AJ647" s="30"/>
      <c r="AK647" s="152"/>
      <c r="AL647" s="31"/>
    </row>
    <row r="648" spans="10:39" x14ac:dyDescent="0.3">
      <c r="J648" s="49"/>
      <c r="K648" s="109"/>
      <c r="L648" s="49"/>
      <c r="M648" s="60" t="s">
        <v>107</v>
      </c>
      <c r="N648" s="60"/>
      <c r="O648" s="206">
        <f>SUM(O643:O647)</f>
        <v>947.85</v>
      </c>
      <c r="P648" s="215">
        <f t="shared" ref="P648" si="679">SUM(P643:P647)</f>
        <v>75.349999999999994</v>
      </c>
      <c r="Q648" s="225">
        <f t="shared" ref="Q648" si="680">SUM(Q643:Q647)</f>
        <v>55.9</v>
      </c>
      <c r="R648" s="231">
        <f t="shared" ref="R648" si="681">SUM(R643:R647)</f>
        <v>40.449999999999996</v>
      </c>
      <c r="S648" s="3">
        <v>858.1</v>
      </c>
      <c r="T648" s="49"/>
      <c r="U648" s="109"/>
      <c r="V648" s="49"/>
      <c r="W648" s="60" t="s">
        <v>107</v>
      </c>
      <c r="X648" s="60"/>
      <c r="Y648" s="32">
        <f>SUM(Y643:Y647)</f>
        <v>950.31999999999994</v>
      </c>
      <c r="Z648" s="45">
        <f t="shared" ref="Z648" si="682">SUM(Z643:Z647)</f>
        <v>72.416435643564355</v>
      </c>
      <c r="AA648" s="148">
        <f t="shared" ref="AA648" si="683">SUM(AA643:AA647)</f>
        <v>52.389306930693067</v>
      </c>
      <c r="AB648" s="46">
        <f t="shared" ref="AB648" si="684">SUM(AB643:AB647)</f>
        <v>44.5980198019802</v>
      </c>
      <c r="AC648" s="3">
        <v>119</v>
      </c>
      <c r="AD648" s="49"/>
      <c r="AE648" s="109"/>
      <c r="AF648" s="49"/>
      <c r="AG648" s="60" t="s">
        <v>107</v>
      </c>
      <c r="AH648" s="60"/>
      <c r="AI648" s="32">
        <f>SUM(AI643:AI647)</f>
        <v>940</v>
      </c>
      <c r="AJ648" s="45">
        <f t="shared" ref="AJ648" si="685">SUM(AJ643:AJ647)</f>
        <v>80</v>
      </c>
      <c r="AK648" s="148">
        <f t="shared" ref="AK648" si="686">SUM(AK643:AK647)</f>
        <v>67</v>
      </c>
      <c r="AL648" s="46">
        <f t="shared" ref="AL648" si="687">SUM(AL643:AL647)</f>
        <v>36.200000000000003</v>
      </c>
    </row>
    <row r="649" spans="10:39" s="3" customFormat="1" ht="15" thickBot="1" x14ac:dyDescent="0.35">
      <c r="J649" s="50"/>
      <c r="K649" s="110"/>
      <c r="L649" s="50"/>
      <c r="M649" s="61"/>
      <c r="N649" s="61"/>
      <c r="O649" s="266" t="str">
        <f>IF($J649="",(IFERROR(VLOOKUP($N649,$A$2:$H$595,4,0),"")),(IFERROR(IFERROR(VLOOKUP($N649,$A$2:$H$595,4,0),"")*$J649,"")))</f>
        <v/>
      </c>
      <c r="P649" s="238" t="str">
        <f>IF($J649="",(IFERROR(VLOOKUP($N649,$A$2:$H$595,5,0),"")),(IFERROR(IFERROR(VLOOKUP($N649,$A$2:$H$595,5,0),"")*$J649,"")))</f>
        <v/>
      </c>
      <c r="Q649" s="253" t="str">
        <f>IF($J649="",(IFERROR(VLOOKUP($N649,$A$2:$H$595,6,0),"")),(IFERROR(IFERROR(VLOOKUP($N649,$A$2:$H$595,6,0),"")*$J649,"")))</f>
        <v/>
      </c>
      <c r="R649" s="261" t="str">
        <f>IF($J649="",(IFERROR(VLOOKUP($N649,$A$2:$H$595,7,0),"")),(IFERROR(IFERROR(VLOOKUP($N649,$A$2:$H$595,7,0),"")*$J649,"")))</f>
        <v/>
      </c>
      <c r="S649" t="str">
        <f>IFERROR(VLOOKUP($X649,$A$2:$H$595,4,0),"")</f>
        <v/>
      </c>
      <c r="T649" s="50" t="str">
        <f t="shared" ref="T649:T655" si="688">IFERROR(IF(W649="",O649/S649,W649),"")</f>
        <v/>
      </c>
      <c r="U649" s="110"/>
      <c r="V649" s="50"/>
      <c r="W649" s="61"/>
      <c r="X649" s="61"/>
      <c r="Y649" s="33" t="str">
        <f>IF($T649="",(IFERROR(VLOOKUP($X649,$A$2:$H$595,4,0),"")),(IFERROR(IFERROR(VLOOKUP($X649,$A$2:$H$595,4,0),"")*$T649,"")))</f>
        <v/>
      </c>
      <c r="Z649" s="34" t="str">
        <f>IF($T649="",(IFERROR(VLOOKUP($X649,$A$2:$H$595,5,0),"")),(IFERROR(IFERROR(VLOOKUP($X649,$A$2:$H$595,5,0),"")*$T649,"")))</f>
        <v/>
      </c>
      <c r="AA649" s="149" t="str">
        <f>IF($T649="",(IFERROR(VLOOKUP($X649,$A$2:$H$595,6,0),"")),(IFERROR(IFERROR(VLOOKUP($X649,$A$2:$H$595,6,0),"")*$T649,"")))</f>
        <v/>
      </c>
      <c r="AB649" s="35" t="str">
        <f>IF($T649="",(IFERROR(VLOOKUP($X649,$A$2:$H$595,7,0),"")),(IFERROR(IFERROR(VLOOKUP($X649,$A$2:$H$595,7,0),"")*$T649,"")))</f>
        <v/>
      </c>
      <c r="AC649" t="str">
        <f>IFERROR(VLOOKUP($AH649,$A$2:$H$595,4,0),"")</f>
        <v/>
      </c>
      <c r="AD649" s="50" t="str">
        <f t="shared" ref="AD649:AD655" si="689">IFERROR(IF(AG649="",Y649/AC649,AG649),"")</f>
        <v/>
      </c>
      <c r="AE649" s="110"/>
      <c r="AF649" s="50"/>
      <c r="AG649" s="61"/>
      <c r="AH649" s="61"/>
      <c r="AI649" s="33" t="str">
        <f>IF($AD649="",(IFERROR(VLOOKUP($AH649,$A$2:$H$595,4,0),"")),(IFERROR(IFERROR(VLOOKUP($AH649,$A$2:$H$595,4,0),"")*$AD649,"")))</f>
        <v/>
      </c>
      <c r="AJ649" s="34" t="str">
        <f>IF($AD649="",(IFERROR(VLOOKUP($AH649,$A$2:$H$595,5,0),"")),(IFERROR(IFERROR(VLOOKUP($AH649,$A$2:$H$595,5,0),"")*$AD649,"")))</f>
        <v/>
      </c>
      <c r="AK649" s="149" t="str">
        <f>IF($AD649="",(IFERROR(VLOOKUP($AH649,$A$2:$H$595,6,0),"")),(IFERROR(IFERROR(VLOOKUP($AH649,$A$2:$H$595,6,0),"")*$AD649,"")))</f>
        <v/>
      </c>
      <c r="AL649" s="35" t="str">
        <f>IF($AD649="",(IFERROR(VLOOKUP($AH649,$A$2:$H$595,7,0),"")),(IFERROR(IFERROR(VLOOKUP($AH649,$A$2:$H$595,7,0),"")*$AD649,"")))</f>
        <v/>
      </c>
      <c r="AM649"/>
    </row>
    <row r="650" spans="10:39" ht="15.6" thickTop="1" thickBot="1" x14ac:dyDescent="0.35">
      <c r="J650" s="58"/>
      <c r="K650" s="122"/>
      <c r="L650" s="58"/>
      <c r="M650" s="64"/>
      <c r="N650" s="64"/>
      <c r="O650" s="267"/>
      <c r="P650" s="241"/>
      <c r="Q650" s="256"/>
      <c r="R650" s="263"/>
      <c r="T650" s="58"/>
      <c r="U650" s="122"/>
      <c r="V650" s="58"/>
      <c r="W650" s="64"/>
      <c r="X650" s="64"/>
      <c r="Y650" s="39"/>
      <c r="Z650" s="40"/>
      <c r="AA650" s="202"/>
      <c r="AB650" s="41"/>
      <c r="AD650" s="58"/>
      <c r="AE650" s="122"/>
      <c r="AF650" s="58"/>
      <c r="AG650" s="64"/>
      <c r="AH650" s="64"/>
      <c r="AI650" s="39"/>
      <c r="AJ650" s="40"/>
      <c r="AK650" s="202"/>
      <c r="AL650" s="41"/>
    </row>
    <row r="651" spans="10:39" ht="15" thickTop="1" x14ac:dyDescent="0.3">
      <c r="J651" s="52">
        <v>2.5</v>
      </c>
      <c r="K651" s="112">
        <f t="shared" si="628"/>
        <v>250</v>
      </c>
      <c r="L651" s="52" t="s">
        <v>99</v>
      </c>
      <c r="M651" s="67"/>
      <c r="N651" s="67" t="s">
        <v>18</v>
      </c>
      <c r="O651" s="244">
        <f>IF($J651="",(IFERROR(VLOOKUP($N651,$A$2:$H$595,4,0),"")),(IFERROR(IFERROR(VLOOKUP($N651,$A$2:$H$595,4,0),"")*$J651,"")))</f>
        <v>162.5</v>
      </c>
      <c r="P651" s="236">
        <f>IF($J651="",(IFERROR(VLOOKUP($N651,$A$2:$H$595,5,0),"")),(IFERROR(IFERROR(VLOOKUP($N651,$A$2:$H$595,5,0),"")*$J651,"")))</f>
        <v>30</v>
      </c>
      <c r="Q651" s="251">
        <f>IF($J651="",(IFERROR(VLOOKUP($N651,$A$2:$H$595,6,0),"")),(IFERROR(IFERROR(VLOOKUP($N651,$A$2:$H$595,6,0),"")*$J651,"")))</f>
        <v>10</v>
      </c>
      <c r="R651" s="259">
        <f>IF($J651="",(IFERROR(VLOOKUP($N651,$A$2:$H$595,7,0),"")),(IFERROR(IFERROR(VLOOKUP($N651,$A$2:$H$595,7,0),"")*$J651,"")))</f>
        <v>2.5</v>
      </c>
      <c r="S651">
        <f>IFERROR(VLOOKUP($X651,$A$2:$H$595,4,0),"")</f>
        <v>111</v>
      </c>
      <c r="T651" s="52">
        <f t="shared" si="688"/>
        <v>1.5</v>
      </c>
      <c r="U651" s="112">
        <f t="shared" si="629"/>
        <v>150</v>
      </c>
      <c r="V651" s="52" t="s">
        <v>99</v>
      </c>
      <c r="W651" s="67">
        <v>1.5</v>
      </c>
      <c r="X651" s="67" t="s">
        <v>44</v>
      </c>
      <c r="Y651" s="26">
        <f>IF($T651="",(IFERROR(VLOOKUP($X651,$A$2:$H$595,4,0),"")),(IFERROR(IFERROR(VLOOKUP($X651,$A$2:$H$595,4,0),"")*$T651,"")))</f>
        <v>166.5</v>
      </c>
      <c r="Z651" s="27">
        <f>IF($T651="",(IFERROR(VLOOKUP($X651,$A$2:$H$595,5,0),"")),(IFERROR(IFERROR(VLOOKUP($X651,$A$2:$H$595,5,0),"")*$T651,"")))</f>
        <v>36.900000000000006</v>
      </c>
      <c r="AA651" s="151">
        <f>IF($T651="",(IFERROR(VLOOKUP($X651,$A$2:$H$595,6,0),"")),(IFERROR(IFERROR(VLOOKUP($X651,$A$2:$H$595,6,0),"")*$T651,"")))</f>
        <v>3</v>
      </c>
      <c r="AB651" s="28">
        <f>IF($T651="",(IFERROR(VLOOKUP($X651,$A$2:$H$595,7,0),"")),(IFERROR(IFERROR(VLOOKUP($X651,$A$2:$H$595,7,0),"")*$T651,"")))</f>
        <v>0.75</v>
      </c>
      <c r="AC651">
        <f>IFERROR(VLOOKUP($AH651,$A$2:$H$595,4,0),"")</f>
        <v>100</v>
      </c>
      <c r="AD651" s="52">
        <f t="shared" si="689"/>
        <v>1.65</v>
      </c>
      <c r="AE651" s="112">
        <f t="shared" si="630"/>
        <v>165</v>
      </c>
      <c r="AF651" s="52" t="s">
        <v>99</v>
      </c>
      <c r="AG651" s="67">
        <v>1.65</v>
      </c>
      <c r="AH651" s="67" t="s">
        <v>43</v>
      </c>
      <c r="AI651" s="26">
        <f>IF($AD651="",(IFERROR(VLOOKUP($AH651,$A$2:$H$595,4,0),"")),(IFERROR(IFERROR(VLOOKUP($AH651,$A$2:$H$595,4,0),"")*$AD651,"")))</f>
        <v>165</v>
      </c>
      <c r="AJ651" s="27">
        <f>IF($AD651="",(IFERROR(VLOOKUP($AH651,$A$2:$H$595,5,0),"")),(IFERROR(IFERROR(VLOOKUP($AH651,$A$2:$H$595,5,0),"")*$AD651,"")))</f>
        <v>31.349999999999998</v>
      </c>
      <c r="AK651" s="151">
        <f>IF($AD651="",(IFERROR(VLOOKUP($AH651,$A$2:$H$595,6,0),"")),(IFERROR(IFERROR(VLOOKUP($AH651,$A$2:$H$595,6,0),"")*$AD651,"")))</f>
        <v>1.65</v>
      </c>
      <c r="AL651" s="28">
        <f>IF($AD651="",(IFERROR(VLOOKUP($AH651,$A$2:$H$595,7,0),"")),(IFERROR(IFERROR(VLOOKUP($AH651,$A$2:$H$595,7,0),"")*$AD651,"")))</f>
        <v>3.3</v>
      </c>
    </row>
    <row r="652" spans="10:39" x14ac:dyDescent="0.3">
      <c r="J652" s="53">
        <v>3.5</v>
      </c>
      <c r="K652" s="113">
        <f t="shared" si="628"/>
        <v>350</v>
      </c>
      <c r="L652" s="53" t="s">
        <v>99</v>
      </c>
      <c r="M652" s="62"/>
      <c r="N652" s="62" t="s">
        <v>29</v>
      </c>
      <c r="O652" s="245">
        <f>IF($J652="",(IFERROR(VLOOKUP($N652,$A$2:$H$595,4,0),"")),(IFERROR(IFERROR(VLOOKUP($N652,$A$2:$H$595,4,0),"")*$J652,"")))</f>
        <v>350</v>
      </c>
      <c r="P652" s="237">
        <f>IF($J652="",(IFERROR(VLOOKUP($N652,$A$2:$H$595,5,0),"")),(IFERROR(IFERROR(VLOOKUP($N652,$A$2:$H$595,5,0),"")*$J652,"")))</f>
        <v>0</v>
      </c>
      <c r="Q652" s="252">
        <f>IF($J652="",(IFERROR(VLOOKUP($N652,$A$2:$H$595,6,0),"")),(IFERROR(IFERROR(VLOOKUP($N652,$A$2:$H$595,6,0),"")*$J652,"")))</f>
        <v>80.5</v>
      </c>
      <c r="R652" s="260">
        <f>IF($J652="",(IFERROR(VLOOKUP($N652,$A$2:$H$595,7,0),"")),(IFERROR(IFERROR(VLOOKUP($N652,$A$2:$H$595,7,0),"")*$J652,"")))</f>
        <v>3.5</v>
      </c>
      <c r="S652">
        <f>IFERROR(VLOOKUP($X652,$A$2:$H$595,4,0),"")</f>
        <v>39</v>
      </c>
      <c r="T652" s="53">
        <f t="shared" si="688"/>
        <v>9</v>
      </c>
      <c r="U652" s="106">
        <v>9</v>
      </c>
      <c r="V652" s="53" t="s">
        <v>103</v>
      </c>
      <c r="W652" s="62">
        <v>9</v>
      </c>
      <c r="X652" s="62" t="s">
        <v>8</v>
      </c>
      <c r="Y652" s="29">
        <f>IF($T652="",(IFERROR(VLOOKUP($X652,$A$2:$H$595,4,0),"")),(IFERROR(IFERROR(VLOOKUP($X652,$A$2:$H$595,4,0),"")*$T652,"")))</f>
        <v>351</v>
      </c>
      <c r="Z652" s="30">
        <f>IF($T652="",(IFERROR(VLOOKUP($X652,$A$2:$H$595,5,0),"")),(IFERROR(IFERROR(VLOOKUP($X652,$A$2:$H$595,5,0),"")*$T652,"")))</f>
        <v>7.2</v>
      </c>
      <c r="AA652" s="152">
        <f>IF($T652="",(IFERROR(VLOOKUP($X652,$A$2:$H$595,6,0),"")),(IFERROR(IFERROR(VLOOKUP($X652,$A$2:$H$595,6,0),"")*$T652,"")))</f>
        <v>72</v>
      </c>
      <c r="AB652" s="31">
        <f>IF($T652="",(IFERROR(VLOOKUP($X652,$A$2:$H$595,7,0),"")),(IFERROR(IFERROR(VLOOKUP($X652,$A$2:$H$595,7,0),"")*$T652,"")))</f>
        <v>2.6999999999999997</v>
      </c>
      <c r="AC652">
        <f>IFERROR(VLOOKUP($AH652,$A$2:$H$595,4,0),"")</f>
        <v>354</v>
      </c>
      <c r="AD652" s="53">
        <f t="shared" si="689"/>
        <v>1</v>
      </c>
      <c r="AE652" s="106">
        <v>10</v>
      </c>
      <c r="AF652" s="53" t="s">
        <v>103</v>
      </c>
      <c r="AG652" s="62">
        <v>1</v>
      </c>
      <c r="AH652" s="62" t="s">
        <v>17</v>
      </c>
      <c r="AI652" s="29">
        <f>IF($AD652="",(IFERROR(VLOOKUP($AH652,$A$2:$H$595,4,0),"")),(IFERROR(IFERROR(VLOOKUP($AH652,$A$2:$H$595,4,0),"")*$AD652,"")))</f>
        <v>354</v>
      </c>
      <c r="AJ652" s="30">
        <f>IF($AD652="",(IFERROR(VLOOKUP($AH652,$A$2:$H$595,5,0),"")),(IFERROR(IFERROR(VLOOKUP($AH652,$A$2:$H$595,5,0),"")*$AD652,"")))</f>
        <v>10</v>
      </c>
      <c r="AK652" s="152">
        <f>IF($AD652="",(IFERROR(VLOOKUP($AH652,$A$2:$H$595,6,0),"")),(IFERROR(IFERROR(VLOOKUP($AH652,$A$2:$H$595,6,0),"")*$AD652,"")))</f>
        <v>63</v>
      </c>
      <c r="AL652" s="31">
        <f>IF($AD652="",(IFERROR(VLOOKUP($AH652,$A$2:$H$595,7,0),"")),(IFERROR(IFERROR(VLOOKUP($AH652,$A$2:$H$595,7,0),"")*$AD652,"")))</f>
        <v>5</v>
      </c>
    </row>
    <row r="653" spans="10:39" x14ac:dyDescent="0.3">
      <c r="J653" s="53">
        <v>1</v>
      </c>
      <c r="K653" s="106">
        <v>1</v>
      </c>
      <c r="L653" s="53" t="s">
        <v>105</v>
      </c>
      <c r="M653" s="62"/>
      <c r="N653" s="62" t="s">
        <v>134</v>
      </c>
      <c r="O653" s="245">
        <f>IF($J653="",(IFERROR(VLOOKUP($N653,$A$2:$H$595,4,0),"")),(IFERROR(IFERROR(VLOOKUP($N653,$A$2:$H$595,4,0),"")*$J653,"")))</f>
        <v>120</v>
      </c>
      <c r="P653" s="237">
        <f>IF($J653="",(IFERROR(VLOOKUP($N653,$A$2:$H$595,5,0),"")),(IFERROR(IFERROR(VLOOKUP($N653,$A$2:$H$595,5,0),"")*$J653,"")))</f>
        <v>24</v>
      </c>
      <c r="Q653" s="252">
        <f>IF($J653="",(IFERROR(VLOOKUP($N653,$A$2:$H$595,6,0),"")),(IFERROR(IFERROR(VLOOKUP($N653,$A$2:$H$595,6,0),"")*$J653,"")))</f>
        <v>3</v>
      </c>
      <c r="R653" s="260">
        <f>IF($J653="",(IFERROR(VLOOKUP($N653,$A$2:$H$595,7,0),"")),(IFERROR(IFERROR(VLOOKUP($N653,$A$2:$H$595,7,0),"")*$J653,"")))</f>
        <v>1</v>
      </c>
      <c r="S653">
        <f>IFERROR(VLOOKUP($X653,$A$2:$H$595,4,0),"")</f>
        <v>80</v>
      </c>
      <c r="T653" s="53">
        <f t="shared" si="688"/>
        <v>1.5</v>
      </c>
      <c r="U653" s="113">
        <f t="shared" si="629"/>
        <v>150</v>
      </c>
      <c r="V653" s="53" t="s">
        <v>99</v>
      </c>
      <c r="W653" s="62"/>
      <c r="X653" s="62" t="s">
        <v>73</v>
      </c>
      <c r="Y653" s="29">
        <f>IF($T653="",(IFERROR(VLOOKUP($X653,$A$2:$H$595,4,0),"")),(IFERROR(IFERROR(VLOOKUP($X653,$A$2:$H$595,4,0),"")*$T653,"")))</f>
        <v>120</v>
      </c>
      <c r="Z653" s="30">
        <f>IF($T653="",(IFERROR(VLOOKUP($X653,$A$2:$H$595,5,0),"")),(IFERROR(IFERROR(VLOOKUP($X653,$A$2:$H$595,5,0),"")*$T653,"")))</f>
        <v>16.5</v>
      </c>
      <c r="AA653" s="152">
        <f>IF($T653="",(IFERROR(VLOOKUP($X653,$A$2:$H$595,6,0),"")),(IFERROR(IFERROR(VLOOKUP($X653,$A$2:$H$595,6,0),"")*$T653,"")))</f>
        <v>4.5</v>
      </c>
      <c r="AB653" s="31">
        <f>IF($T653="",(IFERROR(VLOOKUP($X653,$A$2:$H$595,7,0),"")),(IFERROR(IFERROR(VLOOKUP($X653,$A$2:$H$595,7,0),"")*$T653,"")))</f>
        <v>3.4499999999999997</v>
      </c>
      <c r="AC653">
        <f>IFERROR(VLOOKUP($AH653,$A$2:$H$595,4,0),"")</f>
        <v>172.25</v>
      </c>
      <c r="AD653" s="53">
        <f t="shared" si="689"/>
        <v>0.6</v>
      </c>
      <c r="AE653" s="113">
        <f t="shared" si="630"/>
        <v>60</v>
      </c>
      <c r="AF653" s="53" t="s">
        <v>99</v>
      </c>
      <c r="AG653" s="62">
        <v>0.6</v>
      </c>
      <c r="AH653" s="62" t="s">
        <v>24</v>
      </c>
      <c r="AI653" s="29">
        <f>IF($AD653="",(IFERROR(VLOOKUP($AH653,$A$2:$H$595,4,0),"")),(IFERROR(IFERROR(VLOOKUP($AH653,$A$2:$H$595,4,0),"")*$AD653,"")))</f>
        <v>103.35</v>
      </c>
      <c r="AJ653" s="30">
        <f>IF($AD653="",(IFERROR(VLOOKUP($AH653,$A$2:$H$595,5,0),"")),(IFERROR(IFERROR(VLOOKUP($AH653,$A$2:$H$595,5,0),"")*$AD653,"")))</f>
        <v>12</v>
      </c>
      <c r="AK653" s="152">
        <f>IF($AD653="",(IFERROR(VLOOKUP($AH653,$A$2:$H$595,6,0),"")),(IFERROR(IFERROR(VLOOKUP($AH653,$A$2:$H$595,6,0),"")*$AD653,"")))</f>
        <v>1.2</v>
      </c>
      <c r="AL653" s="31">
        <f>IF($AD653="",(IFERROR(VLOOKUP($AH653,$A$2:$H$595,7,0),"")),(IFERROR(IFERROR(VLOOKUP($AH653,$A$2:$H$595,7,0),"")*$AD653,"")))</f>
        <v>4.8</v>
      </c>
    </row>
    <row r="654" spans="10:39" x14ac:dyDescent="0.3">
      <c r="J654" s="53"/>
      <c r="K654" s="113"/>
      <c r="L654" s="53"/>
      <c r="M654" s="62"/>
      <c r="N654" s="62"/>
      <c r="O654" s="245"/>
      <c r="P654" s="237"/>
      <c r="Q654" s="252"/>
      <c r="R654" s="260"/>
      <c r="T654" s="53" t="str">
        <f t="shared" si="688"/>
        <v/>
      </c>
      <c r="U654" s="113"/>
      <c r="V654" s="53"/>
      <c r="W654" s="62"/>
      <c r="X654" s="62"/>
      <c r="Y654" s="29"/>
      <c r="Z654" s="30"/>
      <c r="AA654" s="152"/>
      <c r="AB654" s="31"/>
      <c r="AC654">
        <f>IFERROR(VLOOKUP($AH654,$A$2:$H$595,4,0),"")</f>
        <v>230</v>
      </c>
      <c r="AD654" s="53">
        <f t="shared" si="689"/>
        <v>0.1</v>
      </c>
      <c r="AE654" s="113">
        <f t="shared" si="630"/>
        <v>10</v>
      </c>
      <c r="AF654" s="53" t="s">
        <v>99</v>
      </c>
      <c r="AG654" s="62">
        <v>0.1</v>
      </c>
      <c r="AH654" s="62" t="s">
        <v>19</v>
      </c>
      <c r="AI654" s="29">
        <f>IF($AD654="",(IFERROR(VLOOKUP($AH654,$A$2:$H$595,4,0),"")),(IFERROR(IFERROR(VLOOKUP($AH654,$A$2:$H$595,4,0),"")*$AD654,"")))</f>
        <v>23</v>
      </c>
      <c r="AJ654" s="30">
        <f>IF($AD654="",(IFERROR(VLOOKUP($AH654,$A$2:$H$595,5,0),"")),(IFERROR(IFERROR(VLOOKUP($AH654,$A$2:$H$595,5,0),"")*$AD654,"")))</f>
        <v>0.70000000000000007</v>
      </c>
      <c r="AK654" s="152">
        <f>IF($AD654="",(IFERROR(VLOOKUP($AH654,$A$2:$H$595,6,0),"")),(IFERROR(IFERROR(VLOOKUP($AH654,$A$2:$H$595,6,0),"")*$AD654,"")))</f>
        <v>0.5</v>
      </c>
      <c r="AL654" s="31">
        <f>IF($AD654="",(IFERROR(VLOOKUP($AH654,$A$2:$H$595,7,0),"")),(IFERROR(IFERROR(VLOOKUP($AH654,$A$2:$H$595,7,0),"")*$AD654,"")))</f>
        <v>2</v>
      </c>
    </row>
    <row r="655" spans="10:39" x14ac:dyDescent="0.3">
      <c r="J655" s="53"/>
      <c r="K655" s="113"/>
      <c r="L655" s="53"/>
      <c r="M655" s="62"/>
      <c r="N655" s="62"/>
      <c r="O655" s="245"/>
      <c r="P655" s="237"/>
      <c r="Q655" s="252"/>
      <c r="R655" s="260"/>
      <c r="T655" s="53" t="str">
        <f t="shared" si="688"/>
        <v/>
      </c>
      <c r="U655" s="113"/>
      <c r="V655" s="53"/>
      <c r="W655" s="62"/>
      <c r="X655" s="62"/>
      <c r="Y655" s="29"/>
      <c r="Z655" s="30"/>
      <c r="AA655" s="152"/>
      <c r="AB655" s="31"/>
      <c r="AD655" s="53" t="str">
        <f t="shared" si="689"/>
        <v/>
      </c>
      <c r="AE655" s="113"/>
      <c r="AF655" s="53"/>
      <c r="AG655" s="62"/>
      <c r="AH655" s="62"/>
      <c r="AI655" s="29"/>
      <c r="AJ655" s="30"/>
      <c r="AK655" s="152"/>
      <c r="AL655" s="31"/>
    </row>
    <row r="656" spans="10:39" x14ac:dyDescent="0.3">
      <c r="J656" s="53"/>
      <c r="K656" s="113"/>
      <c r="L656" s="53"/>
      <c r="M656" s="62" t="s">
        <v>107</v>
      </c>
      <c r="N656" s="62"/>
      <c r="O656" s="206">
        <f>SUM(O651:O655)</f>
        <v>632.5</v>
      </c>
      <c r="P656" s="215">
        <f t="shared" ref="P656" si="690">SUM(P651:P655)</f>
        <v>54</v>
      </c>
      <c r="Q656" s="225">
        <f t="shared" ref="Q656" si="691">SUM(Q651:Q655)</f>
        <v>93.5</v>
      </c>
      <c r="R656" s="231">
        <f t="shared" ref="R656" si="692">SUM(R651:R655)</f>
        <v>7</v>
      </c>
      <c r="S656" s="3">
        <v>150</v>
      </c>
      <c r="T656" s="53"/>
      <c r="U656" s="113"/>
      <c r="V656" s="53"/>
      <c r="W656" s="62" t="s">
        <v>107</v>
      </c>
      <c r="X656" s="62"/>
      <c r="Y656" s="32">
        <f>SUM(Y651:Y655)</f>
        <v>637.5</v>
      </c>
      <c r="Z656" s="45">
        <f t="shared" ref="Z656" si="693">SUM(Z651:Z655)</f>
        <v>60.600000000000009</v>
      </c>
      <c r="AA656" s="148">
        <f t="shared" ref="AA656" si="694">SUM(AA651:AA655)</f>
        <v>79.5</v>
      </c>
      <c r="AB656" s="46">
        <f t="shared" ref="AB656" si="695">SUM(AB651:AB655)</f>
        <v>6.8999999999999995</v>
      </c>
      <c r="AC656" s="3">
        <v>684</v>
      </c>
      <c r="AD656" s="53"/>
      <c r="AE656" s="113"/>
      <c r="AF656" s="53"/>
      <c r="AG656" s="62" t="s">
        <v>107</v>
      </c>
      <c r="AH656" s="62"/>
      <c r="AI656" s="32">
        <f>SUM(AI651:AI655)</f>
        <v>645.35</v>
      </c>
      <c r="AJ656" s="45">
        <f t="shared" ref="AJ656" si="696">SUM(AJ651:AJ655)</f>
        <v>54.05</v>
      </c>
      <c r="AK656" s="148">
        <f t="shared" ref="AK656" si="697">SUM(AK651:AK655)</f>
        <v>66.350000000000009</v>
      </c>
      <c r="AL656" s="46">
        <f t="shared" ref="AL656" si="698">SUM(AL651:AL655)</f>
        <v>15.100000000000001</v>
      </c>
    </row>
    <row r="657" spans="1:39" ht="15" thickBot="1" x14ac:dyDescent="0.35">
      <c r="J657" s="54"/>
      <c r="K657" s="114"/>
      <c r="L657" s="54"/>
      <c r="M657" s="68"/>
      <c r="N657" s="68"/>
      <c r="O657" s="246" t="str">
        <f>IF($J657="",(IFERROR(VLOOKUP($N657,$A$2:$H$595,4,0),"")),(IFERROR(IFERROR(VLOOKUP($N657,$A$2:$H$595,4,0),"")*$J657,"")))</f>
        <v/>
      </c>
      <c r="P657" s="238" t="str">
        <f>IF($J657="",(IFERROR(VLOOKUP($N657,$A$2:$H$595,5,0),"")),(IFERROR(IFERROR(VLOOKUP($N657,$A$2:$H$595,5,0),"")*$J657,"")))</f>
        <v/>
      </c>
      <c r="Q657" s="253" t="str">
        <f>IF($J657="",(IFERROR(VLOOKUP($N657,$A$2:$H$595,6,0),"")),(IFERROR(IFERROR(VLOOKUP($N657,$A$2:$H$595,6,0),"")*$J657,"")))</f>
        <v/>
      </c>
      <c r="R657" s="261" t="str">
        <f>IF($J657="",(IFERROR(VLOOKUP($N657,$A$2:$H$595,7,0),"")),(IFERROR(IFERROR(VLOOKUP($N657,$A$2:$H$595,7,0),"")*$J657,"")))</f>
        <v/>
      </c>
      <c r="S657" t="str">
        <f>IFERROR(VLOOKUP($X657,$A$2:$H$595,4,0),"")</f>
        <v/>
      </c>
      <c r="T657" s="54" t="str">
        <f t="shared" ref="T657:T663" si="699">IFERROR(IF(W657="",O657/S657,W657),"")</f>
        <v/>
      </c>
      <c r="U657" s="114"/>
      <c r="V657" s="54"/>
      <c r="W657" s="68"/>
      <c r="X657" s="68"/>
      <c r="Y657" s="36" t="str">
        <f>IF($T657="",(IFERROR(VLOOKUP($X657,$A$2:$H$595,4,0),"")),(IFERROR(IFERROR(VLOOKUP($X657,$A$2:$H$595,4,0),"")*$T657,"")))</f>
        <v/>
      </c>
      <c r="Z657" s="34" t="str">
        <f>IF($T657="",(IFERROR(VLOOKUP($X657,$A$2:$H$595,5,0),"")),(IFERROR(IFERROR(VLOOKUP($X657,$A$2:$H$595,5,0),"")*$T657,"")))</f>
        <v/>
      </c>
      <c r="AA657" s="149" t="str">
        <f>IF($T657="",(IFERROR(VLOOKUP($X657,$A$2:$H$595,6,0),"")),(IFERROR(IFERROR(VLOOKUP($X657,$A$2:$H$595,6,0),"")*$T657,"")))</f>
        <v/>
      </c>
      <c r="AB657" s="35" t="str">
        <f>IF($T657="",(IFERROR(VLOOKUP($X657,$A$2:$H$595,7,0),"")),(IFERROR(IFERROR(VLOOKUP($X657,$A$2:$H$595,7,0),"")*$T657,"")))</f>
        <v/>
      </c>
      <c r="AC657" t="str">
        <f>IFERROR(VLOOKUP($AH657,$A$2:$H$595,4,0),"")</f>
        <v/>
      </c>
      <c r="AD657" s="54" t="str">
        <f t="shared" ref="AD657:AD660" si="700">IFERROR(IF(AG657="",Y657/AC657,AG657),"")</f>
        <v/>
      </c>
      <c r="AE657" s="114"/>
      <c r="AF657" s="54"/>
      <c r="AG657" s="68"/>
      <c r="AH657" s="68"/>
      <c r="AI657" s="36" t="str">
        <f>IF($AD657="",(IFERROR(VLOOKUP($AH657,$A$2:$H$595,4,0),"")),(IFERROR(IFERROR(VLOOKUP($AH657,$A$2:$H$595,4,0),"")*$AD657,"")))</f>
        <v/>
      </c>
      <c r="AJ657" s="34" t="str">
        <f>IF($AD657="",(IFERROR(VLOOKUP($AH657,$A$2:$H$595,5,0),"")),(IFERROR(IFERROR(VLOOKUP($AH657,$A$2:$H$595,5,0),"")*$AD657,"")))</f>
        <v/>
      </c>
      <c r="AK657" s="149" t="str">
        <f>IF($AD657="",(IFERROR(VLOOKUP($AH657,$A$2:$H$595,6,0),"")),(IFERROR(IFERROR(VLOOKUP($AH657,$A$2:$H$595,6,0),"")*$AD657,"")))</f>
        <v/>
      </c>
      <c r="AL657" s="35" t="str">
        <f>IF($AD657="",(IFERROR(VLOOKUP($AH657,$A$2:$H$595,7,0),"")),(IFERROR(IFERROR(VLOOKUP($AH657,$A$2:$H$595,7,0),"")*$AD657,"")))</f>
        <v/>
      </c>
    </row>
    <row r="658" spans="1:39" ht="15.6" thickTop="1" thickBot="1" x14ac:dyDescent="0.35">
      <c r="J658" s="51"/>
      <c r="K658" s="111"/>
      <c r="L658" s="51"/>
      <c r="M658" s="65"/>
      <c r="N658" s="65"/>
      <c r="O658" s="247" t="str">
        <f>IF($J658="",(IFERROR(VLOOKUP($N658,$A$2:$H$595,4,0),"")),(IFERROR(IFERROR(VLOOKUP($N658,$A$2:$H$595,4,0),"")*$J658,"")))</f>
        <v/>
      </c>
      <c r="P658" s="239" t="str">
        <f>IF($J658="",(IFERROR(VLOOKUP($N658,$A$2:$H$595,5,0),"")),(IFERROR(IFERROR(VLOOKUP($N658,$A$2:$H$595,5,0),"")*$J658,"")))</f>
        <v/>
      </c>
      <c r="Q658" s="254" t="str">
        <f>IF($J658="",(IFERROR(VLOOKUP($N658,$A$2:$H$595,6,0),"")),(IFERROR(IFERROR(VLOOKUP($N658,$A$2:$H$595,6,0),"")*$J658,"")))</f>
        <v/>
      </c>
      <c r="R658" s="157" t="str">
        <f>IF($J658="",(IFERROR(VLOOKUP($N658,$A$2:$H$595,7,0),"")),(IFERROR(IFERROR(VLOOKUP($N658,$A$2:$H$595,7,0),"")*$J658,"")))</f>
        <v/>
      </c>
      <c r="S658" t="str">
        <f>IFERROR(VLOOKUP($X658,$A$2:$H$595,4,0),"")</f>
        <v/>
      </c>
      <c r="T658" s="51" t="str">
        <f t="shared" si="699"/>
        <v/>
      </c>
      <c r="U658" s="111"/>
      <c r="V658" s="51"/>
      <c r="W658" s="65"/>
      <c r="X658" s="65"/>
      <c r="Y658" s="11" t="str">
        <f>IF($T658="",(IFERROR(VLOOKUP($X658,$A$2:$H$595,4,0),"")),(IFERROR(IFERROR(VLOOKUP($X658,$A$2:$H$595,4,0),"")*$T658,"")))</f>
        <v/>
      </c>
      <c r="Z658" s="12" t="str">
        <f>IF($T658="",(IFERROR(VLOOKUP($X658,$A$2:$H$595,5,0),"")),(IFERROR(IFERROR(VLOOKUP($X658,$A$2:$H$595,5,0),"")*$T658,"")))</f>
        <v/>
      </c>
      <c r="AA658" s="150" t="str">
        <f>IF($T658="",(IFERROR(VLOOKUP($X658,$A$2:$H$595,6,0),"")),(IFERROR(IFERROR(VLOOKUP($X658,$A$2:$H$595,6,0),"")*$T658,"")))</f>
        <v/>
      </c>
      <c r="AB658" s="13" t="str">
        <f>IF($T658="",(IFERROR(VLOOKUP($X658,$A$2:$H$595,7,0),"")),(IFERROR(IFERROR(VLOOKUP($X658,$A$2:$H$595,7,0),"")*$T658,"")))</f>
        <v/>
      </c>
      <c r="AC658" t="str">
        <f>IFERROR(VLOOKUP($AH658,$A$2:$H$595,4,0),"")</f>
        <v/>
      </c>
      <c r="AD658" s="51" t="str">
        <f t="shared" si="700"/>
        <v/>
      </c>
      <c r="AE658" s="111"/>
      <c r="AF658" s="51"/>
      <c r="AG658" s="65"/>
      <c r="AH658" s="65"/>
      <c r="AI658" s="11" t="str">
        <f>IF($AD658="",(IFERROR(VLOOKUP($AH658,$A$2:$H$595,4,0),"")),(IFERROR(IFERROR(VLOOKUP($AH658,$A$2:$H$595,4,0),"")*$AD658,"")))</f>
        <v/>
      </c>
      <c r="AJ658" s="12" t="str">
        <f>IF($AD658="",(IFERROR(VLOOKUP($AH658,$A$2:$H$595,5,0),"")),(IFERROR(IFERROR(VLOOKUP($AH658,$A$2:$H$595,5,0),"")*$AD658,"")))</f>
        <v/>
      </c>
      <c r="AK658" s="150" t="str">
        <f>IF($AD658="",(IFERROR(VLOOKUP($AH658,$A$2:$H$595,6,0),"")),(IFERROR(IFERROR(VLOOKUP($AH658,$A$2:$H$595,6,0),"")*$AD658,"")))</f>
        <v/>
      </c>
      <c r="AL658" s="13" t="str">
        <f>IF($AD658="",(IFERROR(VLOOKUP($AH658,$A$2:$H$595,7,0),"")),(IFERROR(IFERROR(VLOOKUP($AH658,$A$2:$H$595,7,0),"")*$AD658,"")))</f>
        <v/>
      </c>
    </row>
    <row r="659" spans="1:39" s="3" customFormat="1" ht="15" thickTop="1" x14ac:dyDescent="0.3">
      <c r="A659"/>
      <c r="B659"/>
      <c r="C659"/>
      <c r="D659"/>
      <c r="E659"/>
      <c r="F659"/>
      <c r="G659"/>
      <c r="H659"/>
      <c r="I659"/>
      <c r="J659" s="86">
        <v>2.5</v>
      </c>
      <c r="K659" s="139">
        <f t="shared" si="628"/>
        <v>250</v>
      </c>
      <c r="L659" s="86" t="s">
        <v>99</v>
      </c>
      <c r="M659" s="87"/>
      <c r="N659" s="87" t="s">
        <v>23</v>
      </c>
      <c r="O659" s="244">
        <f>IF($J659="",(IFERROR(VLOOKUP($N659,$A$2:$H$595,4,0),"")),(IFERROR(IFERROR(VLOOKUP($N659,$A$2:$H$595,4,0),"")*$J659,"")))</f>
        <v>275</v>
      </c>
      <c r="P659" s="236">
        <f>IF($J659="",(IFERROR(VLOOKUP($N659,$A$2:$H$595,5,0),"")),(IFERROR(IFERROR(VLOOKUP($N659,$A$2:$H$595,5,0),"")*$J659,"")))</f>
        <v>57.5</v>
      </c>
      <c r="Q659" s="251">
        <f>IF($J659="",(IFERROR(VLOOKUP($N659,$A$2:$H$595,6,0),"")),(IFERROR(IFERROR(VLOOKUP($N659,$A$2:$H$595,6,0),"")*$J659,"")))</f>
        <v>0</v>
      </c>
      <c r="R659" s="259">
        <f>IF($J659="",(IFERROR(VLOOKUP($N659,$A$2:$H$595,7,0),"")),(IFERROR(IFERROR(VLOOKUP($N659,$A$2:$H$595,7,0),"")*$J659,"")))</f>
        <v>5</v>
      </c>
      <c r="S659">
        <f>IFERROR(VLOOKUP($X659,$A$2:$H$595,4,0),"")</f>
        <v>110</v>
      </c>
      <c r="T659" s="86">
        <f t="shared" si="699"/>
        <v>2.5</v>
      </c>
      <c r="U659" s="139">
        <f t="shared" si="629"/>
        <v>250</v>
      </c>
      <c r="V659" s="86" t="s">
        <v>99</v>
      </c>
      <c r="W659" s="87"/>
      <c r="X659" s="87" t="s">
        <v>51</v>
      </c>
      <c r="Y659" s="26">
        <f>IF($T659="",(IFERROR(VLOOKUP($X659,$A$2:$H$595,4,0),"")),(IFERROR(IFERROR(VLOOKUP($X659,$A$2:$H$595,4,0),"")*$T659,"")))</f>
        <v>275</v>
      </c>
      <c r="Z659" s="27">
        <f>IF($T659="",(IFERROR(VLOOKUP($X659,$A$2:$H$595,5,0),"")),(IFERROR(IFERROR(VLOOKUP($X659,$A$2:$H$595,5,0),"")*$T659,"")))</f>
        <v>52.5</v>
      </c>
      <c r="AA659" s="151">
        <f>IF($T659="",(IFERROR(VLOOKUP($X659,$A$2:$H$595,6,0),"")),(IFERROR(IFERROR(VLOOKUP($X659,$A$2:$H$595,6,0),"")*$T659,"")))</f>
        <v>0</v>
      </c>
      <c r="AB659" s="28">
        <f>IF($T659="",(IFERROR(VLOOKUP($X659,$A$2:$H$595,7,0),"")),(IFERROR(IFERROR(VLOOKUP($X659,$A$2:$H$595,7,0),"")*$T659,"")))</f>
        <v>5.75</v>
      </c>
      <c r="AC659">
        <f>IFERROR(VLOOKUP($AH659,$A$2:$H$595,4,0),"")</f>
        <v>156</v>
      </c>
      <c r="AD659" s="86">
        <f t="shared" si="700"/>
        <v>1.5</v>
      </c>
      <c r="AE659" s="139">
        <f t="shared" si="630"/>
        <v>150</v>
      </c>
      <c r="AF659" s="86" t="s">
        <v>99</v>
      </c>
      <c r="AG659" s="87">
        <v>1.5</v>
      </c>
      <c r="AH659" s="87" t="s">
        <v>86</v>
      </c>
      <c r="AI659" s="26">
        <f>IF($AD659="",(IFERROR(VLOOKUP($AH659,$A$2:$H$595,4,0),"")),(IFERROR(IFERROR(VLOOKUP($AH659,$A$2:$H$595,4,0),"")*$AD659,"")))</f>
        <v>234</v>
      </c>
      <c r="AJ659" s="27">
        <f>IF($AD659="",(IFERROR(VLOOKUP($AH659,$A$2:$H$595,5,0),"")),(IFERROR(IFERROR(VLOOKUP($AH659,$A$2:$H$595,5,0),"")*$AD659,"")))</f>
        <v>30</v>
      </c>
      <c r="AK659" s="151">
        <f>IF($AD659="",(IFERROR(VLOOKUP($AH659,$A$2:$H$595,6,0),"")),(IFERROR(IFERROR(VLOOKUP($AH659,$A$2:$H$595,6,0),"")*$AD659,"")))</f>
        <v>0</v>
      </c>
      <c r="AL659" s="28">
        <f>IF($AD659="",(IFERROR(VLOOKUP($AH659,$A$2:$H$595,7,0),"")),(IFERROR(IFERROR(VLOOKUP($AH659,$A$2:$H$595,7,0),"")*$AD659,"")))</f>
        <v>12</v>
      </c>
      <c r="AM659"/>
    </row>
    <row r="660" spans="1:39" x14ac:dyDescent="0.3">
      <c r="J660" s="88">
        <v>4.4000000000000004</v>
      </c>
      <c r="K660" s="140">
        <f t="shared" si="628"/>
        <v>440.00000000000006</v>
      </c>
      <c r="L660" s="88" t="s">
        <v>99</v>
      </c>
      <c r="M660" s="89"/>
      <c r="N660" s="89" t="s">
        <v>42</v>
      </c>
      <c r="O660" s="245">
        <f>IF($J660="",(IFERROR(VLOOKUP($N660,$A$2:$H$595,4,0),"")),(IFERROR(IFERROR(VLOOKUP($N660,$A$2:$H$595,4,0),"")*$J660,"")))</f>
        <v>572</v>
      </c>
      <c r="P660" s="237">
        <f>IF($J660="",(IFERROR(VLOOKUP($N660,$A$2:$H$595,5,0),"")),(IFERROR(IFERROR(VLOOKUP($N660,$A$2:$H$595,5,0),"")*$J660,"")))</f>
        <v>10.56</v>
      </c>
      <c r="Q660" s="252">
        <f>IF($J660="",(IFERROR(VLOOKUP($N660,$A$2:$H$595,6,0),"")),(IFERROR(IFERROR(VLOOKUP($N660,$A$2:$H$595,6,0),"")*$J660,"")))</f>
        <v>125.84000000000002</v>
      </c>
      <c r="R660" s="260">
        <f>IF($J660="",(IFERROR(VLOOKUP($N660,$A$2:$H$595,7,0),"")),(IFERROR(IFERROR(VLOOKUP($N660,$A$2:$H$595,7,0),"")*$J660,"")))</f>
        <v>0.88000000000000012</v>
      </c>
      <c r="S660">
        <f>IFERROR(VLOOKUP($X660,$A$2:$H$595,4,0),"")</f>
        <v>88</v>
      </c>
      <c r="T660" s="88">
        <f t="shared" si="699"/>
        <v>6.5</v>
      </c>
      <c r="U660" s="140">
        <f t="shared" si="629"/>
        <v>650</v>
      </c>
      <c r="V660" s="88" t="s">
        <v>99</v>
      </c>
      <c r="W660" s="89"/>
      <c r="X660" s="89" t="s">
        <v>54</v>
      </c>
      <c r="Y660" s="29">
        <f>IF($T660="",(IFERROR(VLOOKUP($X660,$A$2:$H$595,4,0),"")),(IFERROR(IFERROR(VLOOKUP($X660,$A$2:$H$595,4,0),"")*$T660,"")))</f>
        <v>572</v>
      </c>
      <c r="Z660" s="30">
        <f>IF($T660="",(IFERROR(VLOOKUP($X660,$A$2:$H$595,5,0),"")),(IFERROR(IFERROR(VLOOKUP($X660,$A$2:$H$595,5,0),"")*$T660,"")))</f>
        <v>6.5</v>
      </c>
      <c r="AA660" s="152">
        <f>IF($T660="",(IFERROR(VLOOKUP($X660,$A$2:$H$595,6,0),"")),(IFERROR(IFERROR(VLOOKUP($X660,$A$2:$H$595,6,0),"")*$T660,"")))</f>
        <v>136.5</v>
      </c>
      <c r="AB660" s="31">
        <f>IF($T660="",(IFERROR(VLOOKUP($X660,$A$2:$H$595,7,0),"")),(IFERROR(IFERROR(VLOOKUP($X660,$A$2:$H$595,7,0),"")*$T660,"")))</f>
        <v>0</v>
      </c>
      <c r="AC660">
        <f>IFERROR(VLOOKUP($AH660,$A$2:$H$595,4,0),"")</f>
        <v>139</v>
      </c>
      <c r="AD660" s="88">
        <f t="shared" si="700"/>
        <v>4.2</v>
      </c>
      <c r="AE660" s="140">
        <f t="shared" si="630"/>
        <v>420</v>
      </c>
      <c r="AF660" s="88" t="s">
        <v>99</v>
      </c>
      <c r="AG660" s="89">
        <v>4.2</v>
      </c>
      <c r="AH660" s="89" t="s">
        <v>87</v>
      </c>
      <c r="AI660" s="29">
        <f>IF($AD660="",(IFERROR(VLOOKUP($AH660,$A$2:$H$595,4,0),"")),(IFERROR(IFERROR(VLOOKUP($AH660,$A$2:$H$595,4,0),"")*$AD660,"")))</f>
        <v>583.80000000000007</v>
      </c>
      <c r="AJ660" s="30">
        <f>IF($AD660="",(IFERROR(VLOOKUP($AH660,$A$2:$H$595,5,0),"")),(IFERROR(IFERROR(VLOOKUP($AH660,$A$2:$H$595,5,0),"")*$AD660,"")))</f>
        <v>18.059999999999999</v>
      </c>
      <c r="AK660" s="152">
        <f>IF($AD660="",(IFERROR(VLOOKUP($AH660,$A$2:$H$595,6,0),"")),(IFERROR(IFERROR(VLOOKUP($AH660,$A$2:$H$595,6,0),"")*$AD660,"")))</f>
        <v>116.34</v>
      </c>
      <c r="AL660" s="31">
        <f>IF($AD660="",(IFERROR(VLOOKUP($AH660,$A$2:$H$595,7,0),"")),(IFERROR(IFERROR(VLOOKUP($AH660,$A$2:$H$595,7,0),"")*$AD660,"")))</f>
        <v>2.1</v>
      </c>
    </row>
    <row r="661" spans="1:39" s="3" customFormat="1" x14ac:dyDescent="0.3">
      <c r="A661"/>
      <c r="B661"/>
      <c r="C661"/>
      <c r="D661"/>
      <c r="E661"/>
      <c r="F661"/>
      <c r="G661"/>
      <c r="H661"/>
      <c r="I661"/>
      <c r="J661" s="88">
        <v>0.05</v>
      </c>
      <c r="K661" s="140">
        <f t="shared" si="628"/>
        <v>5</v>
      </c>
      <c r="L661" s="88" t="s">
        <v>99</v>
      </c>
      <c r="M661" s="89"/>
      <c r="N661" s="89" t="s">
        <v>15</v>
      </c>
      <c r="O661" s="245">
        <f>IF($J661="",(IFERROR(VLOOKUP($N661,$A$2:$H$595,4,0),"")),(IFERROR(IFERROR(VLOOKUP($N661,$A$2:$H$595,4,0),"")*$J661,"")))</f>
        <v>35.85</v>
      </c>
      <c r="P661" s="237">
        <f>IF($J661="",(IFERROR(VLOOKUP($N661,$A$2:$H$595,5,0),"")),(IFERROR(IFERROR(VLOOKUP($N661,$A$2:$H$595,5,0),"")*$J661,"")))</f>
        <v>0.05</v>
      </c>
      <c r="Q661" s="252">
        <f>IF($J661="",(IFERROR(VLOOKUP($N661,$A$2:$H$595,6,0),"")),(IFERROR(IFERROR(VLOOKUP($N661,$A$2:$H$595,6,0),"")*$J661,"")))</f>
        <v>0</v>
      </c>
      <c r="R661" s="260">
        <f>IF($J661="",(IFERROR(VLOOKUP($N661,$A$2:$H$595,7,0),"")),(IFERROR(IFERROR(VLOOKUP($N661,$A$2:$H$595,7,0),"")*$J661,"")))</f>
        <v>4.05</v>
      </c>
      <c r="S661">
        <f>IFERROR(VLOOKUP($X661,$A$2:$H$595,4,0),"")</f>
        <v>900</v>
      </c>
      <c r="T661" s="88">
        <f t="shared" si="699"/>
        <v>3.9833333333333332E-2</v>
      </c>
      <c r="U661" s="140">
        <f t="shared" si="629"/>
        <v>3.9833333333333334</v>
      </c>
      <c r="V661" s="88" t="s">
        <v>137</v>
      </c>
      <c r="W661" s="89"/>
      <c r="X661" s="89" t="s">
        <v>21</v>
      </c>
      <c r="Y661" s="29">
        <f>IF($T661="",(IFERROR(VLOOKUP($X661,$A$2:$H$595,4,0),"")),(IFERROR(IFERROR(VLOOKUP($X661,$A$2:$H$595,4,0),"")*$T661,"")))</f>
        <v>35.85</v>
      </c>
      <c r="Z661" s="30">
        <f>IF($T661="",(IFERROR(VLOOKUP($X661,$A$2:$H$595,5,0),"")),(IFERROR(IFERROR(VLOOKUP($X661,$A$2:$H$595,5,0),"")*$T661,"")))</f>
        <v>0</v>
      </c>
      <c r="AA661" s="152">
        <f>IF($T661="",(IFERROR(VLOOKUP($X661,$A$2:$H$595,6,0),"")),(IFERROR(IFERROR(VLOOKUP($X661,$A$2:$H$595,6,0),"")*$T661,"")))</f>
        <v>0</v>
      </c>
      <c r="AB661" s="31">
        <f>IF($T661="",(IFERROR(VLOOKUP($X661,$A$2:$H$595,7,0),"")),(IFERROR(IFERROR(VLOOKUP($X661,$A$2:$H$595,7,0),"")*$T661,"")))</f>
        <v>3.9434999999999998</v>
      </c>
      <c r="AC661">
        <f>IFERROR(VLOOKUP($AH661,$A$2:$H$595,4,0),"")</f>
        <v>717</v>
      </c>
      <c r="AD661" s="88">
        <v>0.1</v>
      </c>
      <c r="AE661" s="140">
        <f t="shared" si="630"/>
        <v>10</v>
      </c>
      <c r="AF661" s="88" t="s">
        <v>99</v>
      </c>
      <c r="AG661" s="89"/>
      <c r="AH661" s="89" t="s">
        <v>15</v>
      </c>
      <c r="AI661" s="29">
        <f>IF($AD661="",(IFERROR(VLOOKUP($AH661,$A$2:$H$595,4,0),"")),(IFERROR(IFERROR(VLOOKUP($AH661,$A$2:$H$595,4,0),"")*$AD661,"")))</f>
        <v>71.7</v>
      </c>
      <c r="AJ661" s="30">
        <f>IF($AD661="",(IFERROR(VLOOKUP($AH661,$A$2:$H$595,5,0),"")),(IFERROR(IFERROR(VLOOKUP($AH661,$A$2:$H$595,5,0),"")*$AD661,"")))</f>
        <v>0.1</v>
      </c>
      <c r="AK661" s="152">
        <f>IF($AD661="",(IFERROR(VLOOKUP($AH661,$A$2:$H$595,6,0),"")),(IFERROR(IFERROR(VLOOKUP($AH661,$A$2:$H$595,6,0),"")*$AD661,"")))</f>
        <v>0</v>
      </c>
      <c r="AL661" s="31">
        <f>IF($AD661="",(IFERROR(VLOOKUP($AH661,$A$2:$H$595,7,0),"")),(IFERROR(IFERROR(VLOOKUP($AH661,$A$2:$H$595,7,0),"")*$AD661,"")))</f>
        <v>8.1</v>
      </c>
      <c r="AM661"/>
    </row>
    <row r="662" spans="1:39" x14ac:dyDescent="0.3">
      <c r="J662" s="88"/>
      <c r="K662" s="140"/>
      <c r="L662" s="88"/>
      <c r="M662" s="89"/>
      <c r="N662" s="89"/>
      <c r="O662" s="245"/>
      <c r="P662" s="237"/>
      <c r="Q662" s="252"/>
      <c r="R662" s="260"/>
      <c r="T662" s="88" t="str">
        <f t="shared" si="699"/>
        <v/>
      </c>
      <c r="U662" s="140"/>
      <c r="V662" s="88"/>
      <c r="W662" s="89"/>
      <c r="X662" s="89"/>
      <c r="Y662" s="29"/>
      <c r="Z662" s="30"/>
      <c r="AA662" s="152"/>
      <c r="AB662" s="31"/>
      <c r="AD662" s="88" t="str">
        <f t="shared" ref="AD662:AD663" si="701">IFERROR(IF(AG662="",Y662/AC662,AG662),"")</f>
        <v/>
      </c>
      <c r="AE662" s="140"/>
      <c r="AF662" s="88"/>
      <c r="AG662" s="89"/>
      <c r="AH662" s="89"/>
      <c r="AI662" s="29"/>
      <c r="AJ662" s="30"/>
      <c r="AK662" s="152"/>
      <c r="AL662" s="31"/>
    </row>
    <row r="663" spans="1:39" x14ac:dyDescent="0.3">
      <c r="J663" s="88"/>
      <c r="K663" s="140"/>
      <c r="L663" s="88"/>
      <c r="M663" s="89"/>
      <c r="N663" s="89"/>
      <c r="O663" s="245"/>
      <c r="P663" s="237"/>
      <c r="Q663" s="252"/>
      <c r="R663" s="260"/>
      <c r="T663" s="88" t="str">
        <f t="shared" si="699"/>
        <v/>
      </c>
      <c r="U663" s="140"/>
      <c r="V663" s="88"/>
      <c r="W663" s="89"/>
      <c r="X663" s="89"/>
      <c r="Y663" s="29"/>
      <c r="Z663" s="30"/>
      <c r="AA663" s="152"/>
      <c r="AB663" s="31"/>
      <c r="AD663" s="88" t="str">
        <f t="shared" si="701"/>
        <v/>
      </c>
      <c r="AE663" s="140"/>
      <c r="AF663" s="88"/>
      <c r="AG663" s="89"/>
      <c r="AH663" s="89"/>
      <c r="AI663" s="29"/>
      <c r="AJ663" s="30"/>
      <c r="AK663" s="152"/>
      <c r="AL663" s="31"/>
    </row>
    <row r="664" spans="1:39" x14ac:dyDescent="0.3">
      <c r="J664" s="88"/>
      <c r="K664" s="140"/>
      <c r="L664" s="88"/>
      <c r="M664" s="89" t="s">
        <v>107</v>
      </c>
      <c r="N664" s="89"/>
      <c r="O664" s="206">
        <f>SUM(O659:O663)</f>
        <v>882.85</v>
      </c>
      <c r="P664" s="215">
        <f t="shared" ref="P664" si="702">SUM(P659:P663)</f>
        <v>68.11</v>
      </c>
      <c r="Q664" s="225">
        <f t="shared" ref="Q664" si="703">SUM(Q659:Q663)</f>
        <v>125.84000000000002</v>
      </c>
      <c r="R664" s="231">
        <f t="shared" ref="R664" si="704">SUM(R659:R663)</f>
        <v>9.93</v>
      </c>
      <c r="S664" s="3">
        <v>1098</v>
      </c>
      <c r="T664" s="88"/>
      <c r="U664" s="140"/>
      <c r="V664" s="88"/>
      <c r="W664" s="89" t="s">
        <v>107</v>
      </c>
      <c r="X664" s="89"/>
      <c r="Y664" s="32">
        <f>SUM(Y659:Y663)</f>
        <v>882.85</v>
      </c>
      <c r="Z664" s="45">
        <f t="shared" ref="Z664" si="705">SUM(Z659:Z663)</f>
        <v>59</v>
      </c>
      <c r="AA664" s="148">
        <f t="shared" ref="AA664" si="706">SUM(AA659:AA663)</f>
        <v>136.5</v>
      </c>
      <c r="AB664" s="46">
        <f t="shared" ref="AB664" si="707">SUM(AB659:AB663)</f>
        <v>9.6935000000000002</v>
      </c>
      <c r="AC664" s="3">
        <v>961</v>
      </c>
      <c r="AD664" s="88"/>
      <c r="AE664" s="140"/>
      <c r="AF664" s="88"/>
      <c r="AG664" s="89" t="s">
        <v>107</v>
      </c>
      <c r="AH664" s="89"/>
      <c r="AI664" s="32">
        <f>SUM(AI659:AI663)</f>
        <v>889.50000000000011</v>
      </c>
      <c r="AJ664" s="45">
        <f t="shared" ref="AJ664" si="708">SUM(AJ659:AJ663)</f>
        <v>48.160000000000004</v>
      </c>
      <c r="AK664" s="148">
        <f t="shared" ref="AK664" si="709">SUM(AK659:AK663)</f>
        <v>116.34</v>
      </c>
      <c r="AL664" s="46">
        <f t="shared" ref="AL664" si="710">SUM(AL659:AL663)</f>
        <v>22.2</v>
      </c>
    </row>
    <row r="665" spans="1:39" ht="15" thickBot="1" x14ac:dyDescent="0.35">
      <c r="J665" s="90"/>
      <c r="K665" s="142"/>
      <c r="L665" s="90"/>
      <c r="M665" s="91"/>
      <c r="N665" s="91"/>
      <c r="O665" s="246"/>
      <c r="P665" s="238"/>
      <c r="Q665" s="253"/>
      <c r="R665" s="261"/>
      <c r="S665" s="3"/>
      <c r="T665" s="90" t="str">
        <f t="shared" ref="T665:T670" si="711">IFERROR(IF(W665="",O665/S665,W665),"")</f>
        <v/>
      </c>
      <c r="U665" s="142"/>
      <c r="V665" s="90"/>
      <c r="W665" s="91"/>
      <c r="X665" s="91"/>
      <c r="Y665" s="36"/>
      <c r="Z665" s="34"/>
      <c r="AA665" s="149"/>
      <c r="AB665" s="35"/>
      <c r="AC665" s="3"/>
      <c r="AD665" s="90" t="str">
        <f t="shared" ref="AD665:AD670" si="712">IFERROR(IF(AG665="",Y665/AC665,AG665),"")</f>
        <v/>
      </c>
      <c r="AE665" s="142"/>
      <c r="AF665" s="90"/>
      <c r="AG665" s="91"/>
      <c r="AH665" s="91"/>
      <c r="AI665" s="36"/>
      <c r="AJ665" s="34"/>
      <c r="AK665" s="149"/>
      <c r="AL665" s="35"/>
    </row>
    <row r="666" spans="1:39" ht="15" thickTop="1" x14ac:dyDescent="0.3">
      <c r="J666" s="92">
        <v>2</v>
      </c>
      <c r="K666" s="129">
        <f t="shared" si="628"/>
        <v>200</v>
      </c>
      <c r="L666" s="92" t="s">
        <v>99</v>
      </c>
      <c r="M666" s="93"/>
      <c r="N666" s="93" t="s">
        <v>10</v>
      </c>
      <c r="O666" s="244">
        <f>IF($J666="",(IFERROR(VLOOKUP($N666,$A$2:$H$595,4,0),"")),(IFERROR(IFERROR(VLOOKUP($N666,$A$2:$H$595,4,0),"")*$J666,"")))</f>
        <v>720</v>
      </c>
      <c r="P666" s="236">
        <f>IF($J666="",(IFERROR(VLOOKUP($N666,$A$2:$H$595,5,0),"")),(IFERROR(IFERROR(VLOOKUP($N666,$A$2:$H$595,5,0),"")*$J666,"")))</f>
        <v>26</v>
      </c>
      <c r="Q666" s="251">
        <f>IF($J666="",(IFERROR(VLOOKUP($N666,$A$2:$H$595,6,0),"")),(IFERROR(IFERROR(VLOOKUP($N666,$A$2:$H$595,6,0),"")*$J666,"")))</f>
        <v>136</v>
      </c>
      <c r="R666" s="259">
        <f>IF($J666="",(IFERROR(VLOOKUP($N666,$A$2:$H$595,7,0),"")),(IFERROR(IFERROR(VLOOKUP($N666,$A$2:$H$595,7,0),"")*$J666,"")))</f>
        <v>14</v>
      </c>
      <c r="S666">
        <f>IFERROR(VLOOKUP($X666,$A$2:$H$595,4,0),"")</f>
        <v>383</v>
      </c>
      <c r="T666" s="92">
        <f t="shared" si="711"/>
        <v>1.6</v>
      </c>
      <c r="U666" s="129">
        <f t="shared" si="629"/>
        <v>160</v>
      </c>
      <c r="V666" s="92" t="s">
        <v>99</v>
      </c>
      <c r="W666" s="93">
        <v>1.6</v>
      </c>
      <c r="X666" s="93" t="s">
        <v>40</v>
      </c>
      <c r="Y666" s="26">
        <f>IF($T666="",(IFERROR(VLOOKUP($X666,$A$2:$H$595,4,0),"")),(IFERROR(IFERROR(VLOOKUP($X666,$A$2:$H$595,4,0),"")*$T666,"")))</f>
        <v>612.80000000000007</v>
      </c>
      <c r="Z666" s="27">
        <f>IF($T666="",(IFERROR(VLOOKUP($X666,$A$2:$H$595,5,0),"")),(IFERROR(IFERROR(VLOOKUP($X666,$A$2:$H$595,5,0),"")*$T666,"")))</f>
        <v>10.4</v>
      </c>
      <c r="AA666" s="151">
        <f>IF($T666="",(IFERROR(VLOOKUP($X666,$A$2:$H$595,6,0),"")),(IFERROR(IFERROR(VLOOKUP($X666,$A$2:$H$595,6,0),"")*$T666,"")))</f>
        <v>138.4</v>
      </c>
      <c r="AB666" s="28">
        <f>IF($T666="",(IFERROR(VLOOKUP($X666,$A$2:$H$595,7,0),"")),(IFERROR(IFERROR(VLOOKUP($X666,$A$2:$H$595,7,0),"")*$T666,"")))</f>
        <v>1.6</v>
      </c>
      <c r="AC666">
        <f>IFERROR(VLOOKUP($AH666,$A$2:$H$595,4,0),"")</f>
        <v>202</v>
      </c>
      <c r="AD666" s="92">
        <f t="shared" si="712"/>
        <v>3.2</v>
      </c>
      <c r="AE666" s="129">
        <f t="shared" si="630"/>
        <v>320</v>
      </c>
      <c r="AF666" s="92" t="s">
        <v>99</v>
      </c>
      <c r="AG666" s="93">
        <v>3.2</v>
      </c>
      <c r="AH666" s="93" t="s">
        <v>145</v>
      </c>
      <c r="AI666" s="26">
        <f>IF($AD666="",(IFERROR(VLOOKUP($AH666,$A$2:$H$595,4,0),"")),(IFERROR(IFERROR(VLOOKUP($AH666,$A$2:$H$595,4,0),"")*$AD666,"")))</f>
        <v>646.40000000000009</v>
      </c>
      <c r="AJ666" s="27">
        <f>IF($AD666="",(IFERROR(VLOOKUP($AH666,$A$2:$H$595,5,0),"")),(IFERROR(IFERROR(VLOOKUP($AH666,$A$2:$H$595,5,0),"")*$AD666,"")))</f>
        <v>35.200000000000003</v>
      </c>
      <c r="AK666" s="151">
        <f>IF($AD666="",(IFERROR(VLOOKUP($AH666,$A$2:$H$595,6,0),"")),(IFERROR(IFERROR(VLOOKUP($AH666,$A$2:$H$595,6,0),"")*$AD666,"")))</f>
        <v>105.60000000000001</v>
      </c>
      <c r="AL666" s="28">
        <f>IF($AD666="",(IFERROR(VLOOKUP($AH666,$A$2:$H$595,7,0),"")),(IFERROR(IFERROR(VLOOKUP($AH666,$A$2:$H$595,7,0),"")*$AD666,"")))</f>
        <v>1.6</v>
      </c>
    </row>
    <row r="667" spans="1:39" x14ac:dyDescent="0.3">
      <c r="J667" s="94">
        <v>0.5</v>
      </c>
      <c r="K667" s="130">
        <f t="shared" si="628"/>
        <v>50</v>
      </c>
      <c r="L667" s="94" t="s">
        <v>99</v>
      </c>
      <c r="M667" s="95"/>
      <c r="N667" s="95" t="s">
        <v>14</v>
      </c>
      <c r="O667" s="245">
        <f>IF($J667="",(IFERROR(VLOOKUP($N667,$A$2:$H$595,4,0),"")),(IFERROR(IFERROR(VLOOKUP($N667,$A$2:$H$595,4,0),"")*$J667,"")))</f>
        <v>300</v>
      </c>
      <c r="P667" s="237">
        <f>IF($J667="",(IFERROR(VLOOKUP($N667,$A$2:$H$595,5,0),"")),(IFERROR(IFERROR(VLOOKUP($N667,$A$2:$H$595,5,0),"")*$J667,"")))</f>
        <v>12</v>
      </c>
      <c r="Q667" s="252">
        <f>IF($J667="",(IFERROR(VLOOKUP($N667,$A$2:$H$595,6,0),"")),(IFERROR(IFERROR(VLOOKUP($N667,$A$2:$H$595,6,0),"")*$J667,"")))</f>
        <v>6</v>
      </c>
      <c r="R667" s="260">
        <f>IF($J667="",(IFERROR(VLOOKUP($N667,$A$2:$H$595,7,0),"")),(IFERROR(IFERROR(VLOOKUP($N667,$A$2:$H$595,7,0),"")*$J667,"")))</f>
        <v>24</v>
      </c>
      <c r="S667">
        <f>IFERROR(VLOOKUP($X667,$A$2:$H$595,4,0),"")</f>
        <v>654</v>
      </c>
      <c r="T667" s="94">
        <f t="shared" si="711"/>
        <v>0.25</v>
      </c>
      <c r="U667" s="130">
        <f t="shared" si="629"/>
        <v>25</v>
      </c>
      <c r="V667" s="94" t="s">
        <v>99</v>
      </c>
      <c r="W667" s="95">
        <v>0.25</v>
      </c>
      <c r="X667" s="95" t="s">
        <v>27</v>
      </c>
      <c r="Y667" s="29">
        <f>IF($T667="",(IFERROR(VLOOKUP($X667,$A$2:$H$595,4,0),"")),(IFERROR(IFERROR(VLOOKUP($X667,$A$2:$H$595,4,0),"")*$T667,"")))</f>
        <v>163.5</v>
      </c>
      <c r="Z667" s="30">
        <f>IF($T667="",(IFERROR(VLOOKUP($X667,$A$2:$H$595,5,0),"")),(IFERROR(IFERROR(VLOOKUP($X667,$A$2:$H$595,5,0),"")*$T667,"")))</f>
        <v>3.75</v>
      </c>
      <c r="AA667" s="152">
        <f>IF($T667="",(IFERROR(VLOOKUP($X667,$A$2:$H$595,6,0),"")),(IFERROR(IFERROR(VLOOKUP($X667,$A$2:$H$595,6,0),"")*$T667,"")))</f>
        <v>3.5</v>
      </c>
      <c r="AB667" s="31">
        <f>IF($T667="",(IFERROR(VLOOKUP($X667,$A$2:$H$595,7,0),"")),(IFERROR(IFERROR(VLOOKUP($X667,$A$2:$H$595,7,0),"")*$T667,"")))</f>
        <v>16.25</v>
      </c>
      <c r="AC667">
        <f>IFERROR(VLOOKUP($AH667,$A$2:$H$595,4,0),"")</f>
        <v>160</v>
      </c>
      <c r="AD667" s="94">
        <f t="shared" si="712"/>
        <v>1</v>
      </c>
      <c r="AE667" s="130">
        <f t="shared" si="630"/>
        <v>100</v>
      </c>
      <c r="AF667" s="94" t="s">
        <v>99</v>
      </c>
      <c r="AG667" s="95">
        <v>1</v>
      </c>
      <c r="AH667" s="95" t="s">
        <v>80</v>
      </c>
      <c r="AI667" s="29">
        <f>IF($AD667="",(IFERROR(VLOOKUP($AH667,$A$2:$H$595,4,0),"")),(IFERROR(IFERROR(VLOOKUP($AH667,$A$2:$H$595,4,0),"")*$AD667,"")))</f>
        <v>160</v>
      </c>
      <c r="AJ667" s="30">
        <f>IF($AD667="",(IFERROR(VLOOKUP($AH667,$A$2:$H$595,5,0),"")),(IFERROR(IFERROR(VLOOKUP($AH667,$A$2:$H$595,5,0),"")*$AD667,"")))</f>
        <v>2</v>
      </c>
      <c r="AK667" s="152">
        <f>IF($AD667="",(IFERROR(VLOOKUP($AH667,$A$2:$H$595,6,0),"")),(IFERROR(IFERROR(VLOOKUP($AH667,$A$2:$H$595,6,0),"")*$AD667,"")))</f>
        <v>8.5299999999999994</v>
      </c>
      <c r="AL667" s="31">
        <f>IF($AD667="",(IFERROR(VLOOKUP($AH667,$A$2:$H$595,7,0),"")),(IFERROR(IFERROR(VLOOKUP($AH667,$A$2:$H$595,7,0),"")*$AD667,"")))</f>
        <v>14.66</v>
      </c>
    </row>
    <row r="668" spans="1:39" x14ac:dyDescent="0.3">
      <c r="J668" s="94">
        <v>1</v>
      </c>
      <c r="K668" s="130">
        <f t="shared" si="628"/>
        <v>100</v>
      </c>
      <c r="L668" s="94" t="s">
        <v>99</v>
      </c>
      <c r="M668" s="95"/>
      <c r="N668" s="95" t="s">
        <v>25</v>
      </c>
      <c r="O668" s="245">
        <f>IF($J668="",(IFERROR(VLOOKUP($N668,$A$2:$H$595,4,0),"")),(IFERROR(IFERROR(VLOOKUP($N668,$A$2:$H$595,4,0),"")*$J668,"")))</f>
        <v>60</v>
      </c>
      <c r="P668" s="237">
        <f>IF($J668="",(IFERROR(VLOOKUP($N668,$A$2:$H$595,5,0),"")),(IFERROR(IFERROR(VLOOKUP($N668,$A$2:$H$595,5,0),"")*$J668,"")))</f>
        <v>1</v>
      </c>
      <c r="Q668" s="252">
        <f>IF($J668="",(IFERROR(VLOOKUP($N668,$A$2:$H$595,6,0),"")),(IFERROR(IFERROR(VLOOKUP($N668,$A$2:$H$595,6,0),"")*$J668,"")))</f>
        <v>14</v>
      </c>
      <c r="R668" s="260">
        <f>IF($J668="",(IFERROR(VLOOKUP($N668,$A$2:$H$595,7,0),"")),(IFERROR(IFERROR(VLOOKUP($N668,$A$2:$H$595,7,0),"")*$J668,"")))</f>
        <v>0</v>
      </c>
      <c r="S668">
        <f>IFERROR(VLOOKUP($X668,$A$2:$H$595,4,0),"")</f>
        <v>45</v>
      </c>
      <c r="T668" s="94">
        <f t="shared" si="711"/>
        <v>1.3</v>
      </c>
      <c r="U668" s="130">
        <f t="shared" si="629"/>
        <v>130</v>
      </c>
      <c r="V668" s="94" t="s">
        <v>99</v>
      </c>
      <c r="W668" s="95">
        <v>1.3</v>
      </c>
      <c r="X668" s="95" t="s">
        <v>26</v>
      </c>
      <c r="Y668" s="29">
        <f>IF($T668="",(IFERROR(VLOOKUP($X668,$A$2:$H$595,4,0),"")),(IFERROR(IFERROR(VLOOKUP($X668,$A$2:$H$595,4,0),"")*$T668,"")))</f>
        <v>58.5</v>
      </c>
      <c r="Z668" s="30">
        <f>IF($T668="",(IFERROR(VLOOKUP($X668,$A$2:$H$595,5,0),"")),(IFERROR(IFERROR(VLOOKUP($X668,$A$2:$H$595,5,0),"")*$T668,"")))</f>
        <v>1.3</v>
      </c>
      <c r="AA668" s="152">
        <f>IF($T668="",(IFERROR(VLOOKUP($X668,$A$2:$H$595,6,0),"")),(IFERROR(IFERROR(VLOOKUP($X668,$A$2:$H$595,6,0),"")*$T668,"")))</f>
        <v>6.5</v>
      </c>
      <c r="AB668" s="31">
        <f>IF($T668="",(IFERROR(VLOOKUP($X668,$A$2:$H$595,7,0),"")),(IFERROR(IFERROR(VLOOKUP($X668,$A$2:$H$595,7,0),"")*$T668,"")))</f>
        <v>0</v>
      </c>
      <c r="AC668">
        <f>IFERROR(VLOOKUP($AH668,$A$2:$H$595,4,0),"")</f>
        <v>717</v>
      </c>
      <c r="AD668" s="94">
        <f t="shared" si="712"/>
        <v>0.05</v>
      </c>
      <c r="AE668" s="130">
        <f t="shared" si="630"/>
        <v>5</v>
      </c>
      <c r="AF668" s="94" t="s">
        <v>99</v>
      </c>
      <c r="AG668" s="95">
        <v>0.05</v>
      </c>
      <c r="AH668" s="95" t="s">
        <v>15</v>
      </c>
      <c r="AI668" s="29">
        <f>IF($AD668="",(IFERROR(VLOOKUP($AH668,$A$2:$H$595,4,0),"")),(IFERROR(IFERROR(VLOOKUP($AH668,$A$2:$H$595,4,0),"")*$AD668,"")))</f>
        <v>35.85</v>
      </c>
      <c r="AJ668" s="30">
        <f>IF($AD668="",(IFERROR(VLOOKUP($AH668,$A$2:$H$595,5,0),"")),(IFERROR(IFERROR(VLOOKUP($AH668,$A$2:$H$595,5,0),"")*$AD668,"")))</f>
        <v>0.05</v>
      </c>
      <c r="AK668" s="152">
        <f>IF($AD668="",(IFERROR(VLOOKUP($AH668,$A$2:$H$595,6,0),"")),(IFERROR(IFERROR(VLOOKUP($AH668,$A$2:$H$595,6,0),"")*$AD668,"")))</f>
        <v>0</v>
      </c>
      <c r="AL668" s="31">
        <f>IF($AD668="",(IFERROR(VLOOKUP($AH668,$A$2:$H$595,7,0),"")),(IFERROR(IFERROR(VLOOKUP($AH668,$A$2:$H$595,7,0),"")*$AD668,"")))</f>
        <v>4.05</v>
      </c>
    </row>
    <row r="669" spans="1:39" x14ac:dyDescent="0.3">
      <c r="J669" s="94">
        <v>1</v>
      </c>
      <c r="K669" s="127">
        <v>1</v>
      </c>
      <c r="L669" s="94" t="s">
        <v>105</v>
      </c>
      <c r="M669" s="95"/>
      <c r="N669" s="95" t="s">
        <v>134</v>
      </c>
      <c r="O669" s="245">
        <f>IF($J669="",(IFERROR(VLOOKUP($N669,$A$2:$H$595,4,0),"")),(IFERROR(IFERROR(VLOOKUP($N669,$A$2:$H$595,4,0),"")*$J669,"")))</f>
        <v>120</v>
      </c>
      <c r="P669" s="237">
        <f>IF($J669="",(IFERROR(VLOOKUP($N669,$A$2:$H$595,5,0),"")),(IFERROR(IFERROR(VLOOKUP($N669,$A$2:$H$595,5,0),"")*$J669,"")))</f>
        <v>24</v>
      </c>
      <c r="Q669" s="252">
        <f>IF($J669="",(IFERROR(VLOOKUP($N669,$A$2:$H$595,6,0),"")),(IFERROR(IFERROR(VLOOKUP($N669,$A$2:$H$595,6,0),"")*$J669,"")))</f>
        <v>3</v>
      </c>
      <c r="R669" s="260">
        <f>IF($J669="",(IFERROR(VLOOKUP($N669,$A$2:$H$595,7,0),"")),(IFERROR(IFERROR(VLOOKUP($N669,$A$2:$H$595,7,0),"")*$J669,"")))</f>
        <v>1</v>
      </c>
      <c r="S669">
        <f>IFERROR(VLOOKUP($X669,$A$2:$H$595,4,0),"")</f>
        <v>80</v>
      </c>
      <c r="T669" s="94">
        <f t="shared" si="711"/>
        <v>2.5</v>
      </c>
      <c r="U669" s="130">
        <f t="shared" si="629"/>
        <v>250</v>
      </c>
      <c r="V669" s="94" t="s">
        <v>99</v>
      </c>
      <c r="W669" s="95">
        <v>2.5</v>
      </c>
      <c r="X669" s="95" t="s">
        <v>73</v>
      </c>
      <c r="Y669" s="29">
        <f>IF($T669="",(IFERROR(VLOOKUP($X669,$A$2:$H$595,4,0),"")),(IFERROR(IFERROR(VLOOKUP($X669,$A$2:$H$595,4,0),"")*$T669,"")))</f>
        <v>200</v>
      </c>
      <c r="Z669" s="30">
        <f>IF($T669="",(IFERROR(VLOOKUP($X669,$A$2:$H$595,5,0),"")),(IFERROR(IFERROR(VLOOKUP($X669,$A$2:$H$595,5,0),"")*$T669,"")))</f>
        <v>27.5</v>
      </c>
      <c r="AA669" s="152">
        <f>IF($T669="",(IFERROR(VLOOKUP($X669,$A$2:$H$595,6,0),"")),(IFERROR(IFERROR(VLOOKUP($X669,$A$2:$H$595,6,0),"")*$T669,"")))</f>
        <v>7.5</v>
      </c>
      <c r="AB669" s="31">
        <f>IF($T669="",(IFERROR(VLOOKUP($X669,$A$2:$H$595,7,0),"")),(IFERROR(IFERROR(VLOOKUP($X669,$A$2:$H$595,7,0),"")*$T669,"")))</f>
        <v>5.75</v>
      </c>
      <c r="AC669">
        <f>IFERROR(VLOOKUP($AH669,$A$2:$H$595,4,0),"")</f>
        <v>100</v>
      </c>
      <c r="AD669" s="94">
        <f t="shared" si="712"/>
        <v>1</v>
      </c>
      <c r="AE669" s="130">
        <f t="shared" si="630"/>
        <v>100</v>
      </c>
      <c r="AF669" s="94" t="s">
        <v>99</v>
      </c>
      <c r="AG669" s="95">
        <v>1</v>
      </c>
      <c r="AH669" s="95" t="s">
        <v>34</v>
      </c>
      <c r="AI669" s="29">
        <f>IF($AD669="",(IFERROR(VLOOKUP($AH669,$A$2:$H$595,4,0),"")),(IFERROR(IFERROR(VLOOKUP($AH669,$A$2:$H$595,4,0),"")*$AD669,"")))</f>
        <v>100</v>
      </c>
      <c r="AJ669" s="30">
        <f>IF($AD669="",(IFERROR(VLOOKUP($AH669,$A$2:$H$595,5,0),"")),(IFERROR(IFERROR(VLOOKUP($AH669,$A$2:$H$595,5,0),"")*$AD669,"")))</f>
        <v>21</v>
      </c>
      <c r="AK669" s="152">
        <f>IF($AD669="",(IFERROR(VLOOKUP($AH669,$A$2:$H$595,6,0),"")),(IFERROR(IFERROR(VLOOKUP($AH669,$A$2:$H$595,6,0),"")*$AD669,"")))</f>
        <v>1</v>
      </c>
      <c r="AL669" s="31">
        <f>IF($AD669="",(IFERROR(VLOOKUP($AH669,$A$2:$H$595,7,0),"")),(IFERROR(IFERROR(VLOOKUP($AH669,$A$2:$H$595,7,0),"")*$AD669,"")))</f>
        <v>2</v>
      </c>
    </row>
    <row r="670" spans="1:39" x14ac:dyDescent="0.3">
      <c r="J670" s="94"/>
      <c r="K670" s="130"/>
      <c r="L670" s="94"/>
      <c r="M670" s="95"/>
      <c r="N670" s="95"/>
      <c r="O670" s="245"/>
      <c r="P670" s="237"/>
      <c r="Q670" s="252"/>
      <c r="R670" s="260"/>
      <c r="S670">
        <f>IFERROR(VLOOKUP($X670,$A$2:$H$595,4,0),"")</f>
        <v>486</v>
      </c>
      <c r="T670" s="94">
        <f t="shared" si="711"/>
        <v>0.3</v>
      </c>
      <c r="U670" s="130">
        <f t="shared" si="629"/>
        <v>30</v>
      </c>
      <c r="V670" s="94" t="s">
        <v>99</v>
      </c>
      <c r="W670" s="95">
        <v>0.3</v>
      </c>
      <c r="X670" s="95" t="s">
        <v>20</v>
      </c>
      <c r="Y670" s="29">
        <f>IF($T670="",(IFERROR(VLOOKUP($X670,$A$2:$H$595,4,0),"")),(IFERROR(IFERROR(VLOOKUP($X670,$A$2:$H$595,4,0),"")*$T670,"")))</f>
        <v>145.79999999999998</v>
      </c>
      <c r="Z670" s="30">
        <f>IF($T670="",(IFERROR(VLOOKUP($X670,$A$2:$H$595,5,0),"")),(IFERROR(IFERROR(VLOOKUP($X670,$A$2:$H$595,5,0),"")*$T670,"")))</f>
        <v>6</v>
      </c>
      <c r="AA670" s="152">
        <f>IF($T670="",(IFERROR(VLOOKUP($X670,$A$2:$H$595,6,0),"")),(IFERROR(IFERROR(VLOOKUP($X670,$A$2:$H$595,6,0),"")*$T670,"")))</f>
        <v>9.9</v>
      </c>
      <c r="AB670" s="31">
        <f>IF($T670="",(IFERROR(VLOOKUP($X670,$A$2:$H$595,7,0),"")),(IFERROR(IFERROR(VLOOKUP($X670,$A$2:$H$595,7,0),"")*$T670,"")))</f>
        <v>9.2999999999999989</v>
      </c>
      <c r="AC670">
        <f>IFERROR(VLOOKUP($AH670,$A$2:$H$595,4,0),"")</f>
        <v>80</v>
      </c>
      <c r="AD670" s="94">
        <f t="shared" si="712"/>
        <v>3</v>
      </c>
      <c r="AE670" s="127">
        <v>3</v>
      </c>
      <c r="AF670" s="94" t="s">
        <v>100</v>
      </c>
      <c r="AG670" s="95">
        <v>3</v>
      </c>
      <c r="AH670" s="95" t="s">
        <v>5</v>
      </c>
      <c r="AI670" s="29">
        <f>IF($AD670="",(IFERROR(VLOOKUP($AH670,$A$2:$H$595,4,0),"")),(IFERROR(IFERROR(VLOOKUP($AH670,$A$2:$H$595,4,0),"")*$AD670,"")))</f>
        <v>240</v>
      </c>
      <c r="AJ670" s="30">
        <f>IF($AD670="",(IFERROR(VLOOKUP($AH670,$A$2:$H$595,5,0),"")),(IFERROR(IFERROR(VLOOKUP($AH670,$A$2:$H$595,5,0),"")*$AD670,"")))</f>
        <v>18</v>
      </c>
      <c r="AK670" s="152">
        <f>IF($AD670="",(IFERROR(VLOOKUP($AH670,$A$2:$H$595,6,0),"")),(IFERROR(IFERROR(VLOOKUP($AH670,$A$2:$H$595,6,0),"")*$AD670,"")))</f>
        <v>0</v>
      </c>
      <c r="AL670" s="31">
        <f>IF($AD670="",(IFERROR(VLOOKUP($AH670,$A$2:$H$595,7,0),"")),(IFERROR(IFERROR(VLOOKUP($AH670,$A$2:$H$595,7,0),"")*$AD670,"")))</f>
        <v>15</v>
      </c>
    </row>
    <row r="671" spans="1:39" s="3" customFormat="1" x14ac:dyDescent="0.3">
      <c r="J671" s="94"/>
      <c r="K671" s="130"/>
      <c r="L671" s="94"/>
      <c r="M671" s="95"/>
      <c r="N671" s="95"/>
      <c r="O671" s="206"/>
      <c r="P671" s="237"/>
      <c r="Q671" s="252"/>
      <c r="R671" s="260"/>
      <c r="S671"/>
      <c r="T671" s="94"/>
      <c r="U671" s="130"/>
      <c r="V671" s="94"/>
      <c r="W671" s="95"/>
      <c r="X671" s="95"/>
      <c r="Y671" s="32"/>
      <c r="Z671" s="30"/>
      <c r="AA671" s="152"/>
      <c r="AB671" s="31"/>
      <c r="AC671"/>
      <c r="AD671" s="94"/>
      <c r="AE671" s="130"/>
      <c r="AF671" s="94"/>
      <c r="AG671" s="95"/>
      <c r="AH671" s="95"/>
      <c r="AI671" s="32"/>
      <c r="AJ671" s="30"/>
      <c r="AK671" s="152"/>
      <c r="AL671" s="31"/>
      <c r="AM671"/>
    </row>
    <row r="672" spans="1:39" x14ac:dyDescent="0.3">
      <c r="J672" s="94"/>
      <c r="K672" s="130"/>
      <c r="L672" s="94"/>
      <c r="M672" s="95" t="s">
        <v>107</v>
      </c>
      <c r="N672" s="95"/>
      <c r="O672" s="206">
        <f>SUM(O666:O670)</f>
        <v>1200</v>
      </c>
      <c r="P672" s="215">
        <f t="shared" ref="P672" si="713">SUM(P666:P670)</f>
        <v>63</v>
      </c>
      <c r="Q672" s="225">
        <f t="shared" ref="Q672" si="714">SUM(Q666:Q670)</f>
        <v>159</v>
      </c>
      <c r="R672" s="231">
        <f t="shared" ref="R672" si="715">SUM(R666:R670)</f>
        <v>39</v>
      </c>
      <c r="S672" s="3">
        <v>1615</v>
      </c>
      <c r="T672" s="94"/>
      <c r="U672" s="130"/>
      <c r="V672" s="94"/>
      <c r="W672" s="95" t="s">
        <v>107</v>
      </c>
      <c r="X672" s="95"/>
      <c r="Y672" s="32">
        <f>SUM(Y666:Y670)</f>
        <v>1180.6000000000001</v>
      </c>
      <c r="Z672" s="45">
        <f t="shared" ref="Z672" si="716">SUM(Z666:Z670)</f>
        <v>48.95</v>
      </c>
      <c r="AA672" s="148">
        <f t="shared" ref="AA672" si="717">SUM(AA666:AA670)</f>
        <v>165.8</v>
      </c>
      <c r="AB672" s="46">
        <f t="shared" ref="AB672" si="718">SUM(AB666:AB670)</f>
        <v>32.9</v>
      </c>
      <c r="AC672" s="3">
        <v>1259</v>
      </c>
      <c r="AD672" s="94"/>
      <c r="AE672" s="130"/>
      <c r="AF672" s="94"/>
      <c r="AG672" s="95" t="s">
        <v>107</v>
      </c>
      <c r="AH672" s="95"/>
      <c r="AI672" s="32">
        <f>SUM(AI666:AI670)</f>
        <v>1182.25</v>
      </c>
      <c r="AJ672" s="45">
        <f t="shared" ref="AJ672" si="719">SUM(AJ666:AJ670)</f>
        <v>76.25</v>
      </c>
      <c r="AK672" s="148">
        <f t="shared" ref="AK672" si="720">SUM(AK666:AK670)</f>
        <v>115.13000000000001</v>
      </c>
      <c r="AL672" s="46">
        <f t="shared" ref="AL672" si="721">SUM(AL666:AL670)</f>
        <v>37.31</v>
      </c>
    </row>
    <row r="673" spans="10:39" ht="15" thickBot="1" x14ac:dyDescent="0.35">
      <c r="J673" s="96"/>
      <c r="K673" s="131"/>
      <c r="L673" s="96"/>
      <c r="M673" s="97"/>
      <c r="N673" s="97"/>
      <c r="O673" s="246"/>
      <c r="P673" s="238"/>
      <c r="Q673" s="253"/>
      <c r="R673" s="261"/>
      <c r="T673" s="96" t="str">
        <f t="shared" ref="T673:T678" si="722">IFERROR(IF(W673="",O673/S673,W673),"")</f>
        <v/>
      </c>
      <c r="U673" s="131"/>
      <c r="V673" s="96"/>
      <c r="W673" s="97"/>
      <c r="X673" s="97"/>
      <c r="Y673" s="36"/>
      <c r="Z673" s="34"/>
      <c r="AA673" s="149"/>
      <c r="AB673" s="35"/>
      <c r="AD673" s="96" t="str">
        <f t="shared" ref="AD673:AD678" si="723">IFERROR(IF(AG673="",Y673/AC673,AG673),"")</f>
        <v/>
      </c>
      <c r="AE673" s="131"/>
      <c r="AF673" s="96"/>
      <c r="AG673" s="97"/>
      <c r="AH673" s="97"/>
      <c r="AI673" s="36"/>
      <c r="AJ673" s="34"/>
      <c r="AK673" s="149"/>
      <c r="AL673" s="35"/>
    </row>
    <row r="674" spans="10:39" ht="15" thickTop="1" x14ac:dyDescent="0.3">
      <c r="J674" s="78">
        <v>2</v>
      </c>
      <c r="K674" s="118">
        <f t="shared" ref="K674:K710" si="724">J674*100</f>
        <v>200</v>
      </c>
      <c r="L674" s="78" t="s">
        <v>99</v>
      </c>
      <c r="M674" s="79"/>
      <c r="N674" s="79" t="s">
        <v>48</v>
      </c>
      <c r="O674" s="244">
        <f>IF($J674="",(IFERROR(VLOOKUP($N674,$A$2:$H$595,4,0),"")),(IFERROR(IFERROR(VLOOKUP($N674,$A$2:$H$595,4,0),"")*$J674,"")))</f>
        <v>430</v>
      </c>
      <c r="P674" s="236">
        <f>IF($J674="",(IFERROR(VLOOKUP($N674,$A$2:$H$595,5,0),"")),(IFERROR(IFERROR(VLOOKUP($N674,$A$2:$H$595,5,0),"")*$J674,"")))</f>
        <v>38</v>
      </c>
      <c r="Q674" s="251">
        <f>IF($J674="",(IFERROR(VLOOKUP($N674,$A$2:$H$595,6,0),"")),(IFERROR(IFERROR(VLOOKUP($N674,$A$2:$H$595,6,0),"")*$J674,"")))</f>
        <v>0</v>
      </c>
      <c r="R674" s="259">
        <f>IF($J674="",(IFERROR(VLOOKUP($N674,$A$2:$H$595,7,0),"")),(IFERROR(IFERROR(VLOOKUP($N674,$A$2:$H$595,7,0),"")*$J674,"")))</f>
        <v>30</v>
      </c>
      <c r="S674">
        <f>IFERROR(VLOOKUP($X674,$A$2:$H$595,4,0),"")</f>
        <v>217</v>
      </c>
      <c r="T674" s="78">
        <f t="shared" si="722"/>
        <v>2</v>
      </c>
      <c r="U674" s="118">
        <f t="shared" ref="U674:U677" si="725">T674*100</f>
        <v>200</v>
      </c>
      <c r="V674" s="78" t="s">
        <v>99</v>
      </c>
      <c r="W674" s="79">
        <v>2</v>
      </c>
      <c r="X674" s="79" t="s">
        <v>31</v>
      </c>
      <c r="Y674" s="26">
        <f>IF($T674="",(IFERROR(VLOOKUP($X674,$A$2:$H$595,4,0),"")),(IFERROR(IFERROR(VLOOKUP($X674,$A$2:$H$595,4,0),"")*$T674,"")))</f>
        <v>434</v>
      </c>
      <c r="Z674" s="27">
        <f>IF($T674="",(IFERROR(VLOOKUP($X674,$A$2:$H$595,5,0),"")),(IFERROR(IFERROR(VLOOKUP($X674,$A$2:$H$595,5,0),"")*$T674,"")))</f>
        <v>40</v>
      </c>
      <c r="AA674" s="151">
        <f>IF($T674="",(IFERROR(VLOOKUP($X674,$A$2:$H$595,6,0),"")),(IFERROR(IFERROR(VLOOKUP($X674,$A$2:$H$595,6,0),"")*$T674,"")))</f>
        <v>0</v>
      </c>
      <c r="AB674" s="28">
        <f>IF($T674="",(IFERROR(VLOOKUP($X674,$A$2:$H$595,7,0),"")),(IFERROR(IFERROR(VLOOKUP($X674,$A$2:$H$595,7,0),"")*$T674,"")))</f>
        <v>28</v>
      </c>
      <c r="AC674">
        <f>IFERROR(VLOOKUP($AH674,$A$2:$H$595,4,0),"")</f>
        <v>170</v>
      </c>
      <c r="AD674" s="78">
        <f t="shared" si="723"/>
        <v>2.552941176470588</v>
      </c>
      <c r="AE674" s="118">
        <f t="shared" ref="AE674:AE681" si="726">AD674*100</f>
        <v>255.29411764705881</v>
      </c>
      <c r="AF674" s="78" t="s">
        <v>99</v>
      </c>
      <c r="AG674" s="79"/>
      <c r="AH674" s="79" t="s">
        <v>45</v>
      </c>
      <c r="AI674" s="26">
        <f>IF($AD674="",(IFERROR(VLOOKUP($AH674,$A$2:$H$595,4,0),"")),(IFERROR(IFERROR(VLOOKUP($AH674,$A$2:$H$595,4,0),"")*$AD674,"")))</f>
        <v>433.99999999999994</v>
      </c>
      <c r="AJ674" s="27">
        <f>IF($AD674="",(IFERROR(VLOOKUP($AH674,$A$2:$H$595,5,0),"")),(IFERROR(IFERROR(VLOOKUP($AH674,$A$2:$H$595,5,0),"")*$AD674,"")))</f>
        <v>48.505882352941171</v>
      </c>
      <c r="AK674" s="151">
        <f>IF($AD674="",(IFERROR(VLOOKUP($AH674,$A$2:$H$595,6,0),"")),(IFERROR(IFERROR(VLOOKUP($AH674,$A$2:$H$595,6,0),"")*$AD674,"")))</f>
        <v>0</v>
      </c>
      <c r="AL674" s="28">
        <f>IF($AD674="",(IFERROR(VLOOKUP($AH674,$A$2:$H$595,7,0),"")),(IFERROR(IFERROR(VLOOKUP($AH674,$A$2:$H$595,7,0),"")*$AD674,"")))</f>
        <v>25.52941176470588</v>
      </c>
    </row>
    <row r="675" spans="10:39" x14ac:dyDescent="0.3">
      <c r="J675" s="80">
        <v>3.5</v>
      </c>
      <c r="K675" s="119">
        <f t="shared" si="724"/>
        <v>350</v>
      </c>
      <c r="L675" s="80" t="s">
        <v>99</v>
      </c>
      <c r="M675" s="81"/>
      <c r="N675" s="81" t="s">
        <v>54</v>
      </c>
      <c r="O675" s="245">
        <f>IF($J675="",(IFERROR(VLOOKUP($N675,$A$2:$H$595,4,0),"")),(IFERROR(IFERROR(VLOOKUP($N675,$A$2:$H$595,4,0),"")*$J675,"")))</f>
        <v>308</v>
      </c>
      <c r="P675" s="237">
        <f>IF($J675="",(IFERROR(VLOOKUP($N675,$A$2:$H$595,5,0),"")),(IFERROR(IFERROR(VLOOKUP($N675,$A$2:$H$595,5,0),"")*$J675,"")))</f>
        <v>3.5</v>
      </c>
      <c r="Q675" s="252">
        <f>IF($J675="",(IFERROR(VLOOKUP($N675,$A$2:$H$595,6,0),"")),(IFERROR(IFERROR(VLOOKUP($N675,$A$2:$H$595,6,0),"")*$J675,"")))</f>
        <v>73.5</v>
      </c>
      <c r="R675" s="260">
        <f>IF($J675="",(IFERROR(VLOOKUP($N675,$A$2:$H$595,7,0),"")),(IFERROR(IFERROR(VLOOKUP($N675,$A$2:$H$595,7,0),"")*$J675,"")))</f>
        <v>0</v>
      </c>
      <c r="S675">
        <f>IFERROR(VLOOKUP($X675,$A$2:$H$595,4,0),"")</f>
        <v>130</v>
      </c>
      <c r="T675" s="80">
        <f t="shared" si="722"/>
        <v>2.4</v>
      </c>
      <c r="U675" s="119">
        <f t="shared" si="725"/>
        <v>240</v>
      </c>
      <c r="V675" s="80" t="s">
        <v>99</v>
      </c>
      <c r="W675" s="81">
        <v>2.4</v>
      </c>
      <c r="X675" s="81" t="s">
        <v>42</v>
      </c>
      <c r="Y675" s="29">
        <f>IF($T675="",(IFERROR(VLOOKUP($X675,$A$2:$H$595,4,0),"")),(IFERROR(IFERROR(VLOOKUP($X675,$A$2:$H$595,4,0),"")*$T675,"")))</f>
        <v>312</v>
      </c>
      <c r="Z675" s="30">
        <f>IF($T675="",(IFERROR(VLOOKUP($X675,$A$2:$H$595,5,0),"")),(IFERROR(IFERROR(VLOOKUP($X675,$A$2:$H$595,5,0),"")*$T675,"")))</f>
        <v>5.76</v>
      </c>
      <c r="AA675" s="152">
        <f>IF($T675="",(IFERROR(VLOOKUP($X675,$A$2:$H$595,6,0),"")),(IFERROR(IFERROR(VLOOKUP($X675,$A$2:$H$595,6,0),"")*$T675,"")))</f>
        <v>68.64</v>
      </c>
      <c r="AB675" s="31">
        <f>IF($T675="",(IFERROR(VLOOKUP($X675,$A$2:$H$595,7,0),"")),(IFERROR(IFERROR(VLOOKUP($X675,$A$2:$H$595,7,0),"")*$T675,"")))</f>
        <v>0.48</v>
      </c>
      <c r="AC675">
        <f>IFERROR(VLOOKUP($AH675,$A$2:$H$595,4,0),"")</f>
        <v>122</v>
      </c>
      <c r="AD675" s="80">
        <f t="shared" si="723"/>
        <v>2.5499999999999998</v>
      </c>
      <c r="AE675" s="119">
        <f t="shared" si="726"/>
        <v>254.99999999999997</v>
      </c>
      <c r="AF675" s="80" t="s">
        <v>99</v>
      </c>
      <c r="AG675" s="81">
        <v>2.5499999999999998</v>
      </c>
      <c r="AH675" s="81" t="s">
        <v>56</v>
      </c>
      <c r="AI675" s="29">
        <f>IF($AD675="",(IFERROR(VLOOKUP($AH675,$A$2:$H$595,4,0),"")),(IFERROR(IFERROR(VLOOKUP($AH675,$A$2:$H$595,4,0),"")*$AD675,"")))</f>
        <v>311.09999999999997</v>
      </c>
      <c r="AJ675" s="30">
        <f>IF($AD675="",(IFERROR(VLOOKUP($AH675,$A$2:$H$595,5,0),"")),(IFERROR(IFERROR(VLOOKUP($AH675,$A$2:$H$595,5,0),"")*$AD675,"")))</f>
        <v>10.199999999999999</v>
      </c>
      <c r="AK675" s="152">
        <f>IF($AD675="",(IFERROR(VLOOKUP($AH675,$A$2:$H$595,6,0),"")),(IFERROR(IFERROR(VLOOKUP($AH675,$A$2:$H$595,6,0),"")*$AD675,"")))</f>
        <v>56.099999999999994</v>
      </c>
      <c r="AL675" s="31">
        <f>IF($AD675="",(IFERROR(VLOOKUP($AH675,$A$2:$H$595,7,0),"")),(IFERROR(IFERROR(VLOOKUP($AH675,$A$2:$H$595,7,0),"")*$AD675,"")))</f>
        <v>2.5499999999999998</v>
      </c>
    </row>
    <row r="676" spans="10:39" x14ac:dyDescent="0.3">
      <c r="J676" s="80">
        <v>0.05</v>
      </c>
      <c r="K676" s="119">
        <f t="shared" si="724"/>
        <v>5</v>
      </c>
      <c r="L676" s="80" t="s">
        <v>99</v>
      </c>
      <c r="M676" s="81"/>
      <c r="N676" s="81" t="s">
        <v>15</v>
      </c>
      <c r="O676" s="245">
        <f>IF($J676="",(IFERROR(VLOOKUP($N676,$A$2:$H$595,4,0),"")),(IFERROR(IFERROR(VLOOKUP($N676,$A$2:$H$595,4,0),"")*$J676,"")))</f>
        <v>35.85</v>
      </c>
      <c r="P676" s="237">
        <f>IF($J676="",(IFERROR(VLOOKUP($N676,$A$2:$H$595,5,0),"")),(IFERROR(IFERROR(VLOOKUP($N676,$A$2:$H$595,5,0),"")*$J676,"")))</f>
        <v>0.05</v>
      </c>
      <c r="Q676" s="252">
        <f>IF($J676="",(IFERROR(VLOOKUP($N676,$A$2:$H$595,6,0),"")),(IFERROR(IFERROR(VLOOKUP($N676,$A$2:$H$595,6,0),"")*$J676,"")))</f>
        <v>0</v>
      </c>
      <c r="R676" s="260">
        <f>IF($J676="",(IFERROR(VLOOKUP($N676,$A$2:$H$595,7,0),"")),(IFERROR(IFERROR(VLOOKUP($N676,$A$2:$H$595,7,0),"")*$J676,"")))</f>
        <v>4.05</v>
      </c>
      <c r="S676">
        <f>IFERROR(VLOOKUP($X676,$A$2:$H$595,4,0),"")</f>
        <v>717</v>
      </c>
      <c r="T676" s="80">
        <f t="shared" si="722"/>
        <v>0.05</v>
      </c>
      <c r="U676" s="119">
        <f t="shared" si="725"/>
        <v>5</v>
      </c>
      <c r="V676" s="80" t="s">
        <v>99</v>
      </c>
      <c r="W676" s="81"/>
      <c r="X676" s="81" t="s">
        <v>15</v>
      </c>
      <c r="Y676" s="29">
        <f>IF($T676="",(IFERROR(VLOOKUP($X676,$A$2:$H$595,4,0),"")),(IFERROR(IFERROR(VLOOKUP($X676,$A$2:$H$595,4,0),"")*$T676,"")))</f>
        <v>35.85</v>
      </c>
      <c r="Z676" s="30">
        <f>IF($T676="",(IFERROR(VLOOKUP($X676,$A$2:$H$595,5,0),"")),(IFERROR(IFERROR(VLOOKUP($X676,$A$2:$H$595,5,0),"")*$T676,"")))</f>
        <v>0.05</v>
      </c>
      <c r="AA676" s="152">
        <f>IF($T676="",(IFERROR(VLOOKUP($X676,$A$2:$H$595,6,0),"")),(IFERROR(IFERROR(VLOOKUP($X676,$A$2:$H$595,6,0),"")*$T676,"")))</f>
        <v>0</v>
      </c>
      <c r="AB676" s="31">
        <f>IF($T676="",(IFERROR(VLOOKUP($X676,$A$2:$H$595,7,0),"")),(IFERROR(IFERROR(VLOOKUP($X676,$A$2:$H$595,7,0),"")*$T676,"")))</f>
        <v>4.05</v>
      </c>
      <c r="AC676">
        <f>IFERROR(VLOOKUP($AH676,$A$2:$H$595,4,0),"")</f>
        <v>900</v>
      </c>
      <c r="AD676" s="80">
        <f t="shared" si="723"/>
        <v>0.05</v>
      </c>
      <c r="AE676" s="119">
        <f t="shared" si="726"/>
        <v>5</v>
      </c>
      <c r="AF676" s="80" t="s">
        <v>99</v>
      </c>
      <c r="AG676" s="81">
        <v>0.05</v>
      </c>
      <c r="AH676" s="81" t="s">
        <v>21</v>
      </c>
      <c r="AI676" s="29">
        <f>IF($AD676="",(IFERROR(VLOOKUP($AH676,$A$2:$H$595,4,0),"")),(IFERROR(IFERROR(VLOOKUP($AH676,$A$2:$H$595,4,0),"")*$AD676,"")))</f>
        <v>45</v>
      </c>
      <c r="AJ676" s="30">
        <f>IF($AD676="",(IFERROR(VLOOKUP($AH676,$A$2:$H$595,5,0),"")),(IFERROR(IFERROR(VLOOKUP($AH676,$A$2:$H$595,5,0),"")*$AD676,"")))</f>
        <v>0</v>
      </c>
      <c r="AK676" s="152">
        <f>IF($AD676="",(IFERROR(VLOOKUP($AH676,$A$2:$H$595,6,0),"")),(IFERROR(IFERROR(VLOOKUP($AH676,$A$2:$H$595,6,0),"")*$AD676,"")))</f>
        <v>0</v>
      </c>
      <c r="AL676" s="31">
        <f>IF($AD676="",(IFERROR(VLOOKUP($AH676,$A$2:$H$595,7,0),"")),(IFERROR(IFERROR(VLOOKUP($AH676,$A$2:$H$595,7,0),"")*$AD676,"")))</f>
        <v>4.95</v>
      </c>
    </row>
    <row r="677" spans="10:39" x14ac:dyDescent="0.3">
      <c r="J677" s="80">
        <v>2</v>
      </c>
      <c r="K677" s="119">
        <f t="shared" si="724"/>
        <v>200</v>
      </c>
      <c r="L677" s="80" t="s">
        <v>99</v>
      </c>
      <c r="M677" s="81"/>
      <c r="N677" s="81" t="s">
        <v>91</v>
      </c>
      <c r="O677" s="245">
        <f>IF($J677="",(IFERROR(VLOOKUP($N677,$A$2:$H$595,4,0),"")),(IFERROR(IFERROR(VLOOKUP($N677,$A$2:$H$595,4,0),"")*$J677,"")))</f>
        <v>66</v>
      </c>
      <c r="P677" s="237">
        <f>IF($J677="",(IFERROR(VLOOKUP($N677,$A$2:$H$595,5,0),"")),(IFERROR(IFERROR(VLOOKUP($N677,$A$2:$H$595,5,0),"")*$J677,"")))</f>
        <v>0</v>
      </c>
      <c r="Q677" s="252">
        <f>IF($J677="",(IFERROR(VLOOKUP($N677,$A$2:$H$595,6,0),"")),(IFERROR(IFERROR(VLOOKUP($N677,$A$2:$H$595,6,0),"")*$J677,"")))</f>
        <v>16</v>
      </c>
      <c r="R677" s="260">
        <f>IF($J677="",(IFERROR(VLOOKUP($N677,$A$2:$H$595,7,0),"")),(IFERROR(IFERROR(VLOOKUP($N677,$A$2:$H$595,7,0),"")*$J677,"")))</f>
        <v>0</v>
      </c>
      <c r="S677">
        <f>IFERROR(VLOOKUP($X677,$A$2:$H$595,4,0),"")</f>
        <v>35</v>
      </c>
      <c r="T677" s="80">
        <f t="shared" si="722"/>
        <v>2</v>
      </c>
      <c r="U677" s="119">
        <f t="shared" si="725"/>
        <v>200</v>
      </c>
      <c r="V677" s="80" t="s">
        <v>99</v>
      </c>
      <c r="W677" s="81">
        <v>2</v>
      </c>
      <c r="X677" s="81" t="s">
        <v>82</v>
      </c>
      <c r="Y677" s="29">
        <f>IF($T677="",(IFERROR(VLOOKUP($X677,$A$2:$H$595,4,0),"")),(IFERROR(IFERROR(VLOOKUP($X677,$A$2:$H$595,4,0),"")*$T677,"")))</f>
        <v>70</v>
      </c>
      <c r="Z677" s="30">
        <f>IF($T677="",(IFERROR(VLOOKUP($X677,$A$2:$H$595,5,0),"")),(IFERROR(IFERROR(VLOOKUP($X677,$A$2:$H$595,5,0),"")*$T677,"")))</f>
        <v>3.78</v>
      </c>
      <c r="AA677" s="152">
        <f>IF($T677="",(IFERROR(VLOOKUP($X677,$A$2:$H$595,6,0),"")),(IFERROR(IFERROR(VLOOKUP($X677,$A$2:$H$595,6,0),"")*$T677,"")))</f>
        <v>15.76</v>
      </c>
      <c r="AB677" s="31">
        <f>IF($T677="",(IFERROR(VLOOKUP($X677,$A$2:$H$595,7,0),"")),(IFERROR(IFERROR(VLOOKUP($X677,$A$2:$H$595,7,0),"")*$T677,"")))</f>
        <v>1.46</v>
      </c>
      <c r="AC677">
        <f>IFERROR(VLOOKUP($AH677,$A$2:$H$595,4,0),"")</f>
        <v>33</v>
      </c>
      <c r="AD677" s="80">
        <f t="shared" si="723"/>
        <v>2</v>
      </c>
      <c r="AE677" s="119">
        <f t="shared" si="726"/>
        <v>200</v>
      </c>
      <c r="AF677" s="80" t="s">
        <v>99</v>
      </c>
      <c r="AG677" s="81">
        <v>2</v>
      </c>
      <c r="AH677" s="81" t="s">
        <v>91</v>
      </c>
      <c r="AI677" s="29">
        <f>IF($AD677="",(IFERROR(VLOOKUP($AH677,$A$2:$H$595,4,0),"")),(IFERROR(IFERROR(VLOOKUP($AH677,$A$2:$H$595,4,0),"")*$AD677,"")))</f>
        <v>66</v>
      </c>
      <c r="AJ677" s="30">
        <f>IF($AD677="",(IFERROR(VLOOKUP($AH677,$A$2:$H$595,5,0),"")),(IFERROR(IFERROR(VLOOKUP($AH677,$A$2:$H$595,5,0),"")*$AD677,"")))</f>
        <v>0</v>
      </c>
      <c r="AK677" s="152">
        <f>IF($AD677="",(IFERROR(VLOOKUP($AH677,$A$2:$H$595,6,0),"")),(IFERROR(IFERROR(VLOOKUP($AH677,$A$2:$H$595,6,0),"")*$AD677,"")))</f>
        <v>16</v>
      </c>
      <c r="AL677" s="31">
        <f>IF($AD677="",(IFERROR(VLOOKUP($AH677,$A$2:$H$595,7,0),"")),(IFERROR(IFERROR(VLOOKUP($AH677,$A$2:$H$595,7,0),"")*$AD677,"")))</f>
        <v>0</v>
      </c>
    </row>
    <row r="678" spans="10:39" x14ac:dyDescent="0.3">
      <c r="J678" s="98"/>
      <c r="K678" s="133"/>
      <c r="L678" s="99"/>
      <c r="M678" s="81"/>
      <c r="N678" s="81"/>
      <c r="O678" s="245" t="str">
        <f>IF($J678="",(IFERROR(VLOOKUP($N678,$A$2:$H$595,4,0),"")),(IFERROR(IFERROR(VLOOKUP($N678,$A$2:$H$595,4,0),"")*$J678,"")))</f>
        <v/>
      </c>
      <c r="P678" s="237" t="str">
        <f>IF($J678="",(IFERROR(VLOOKUP($N678,$A$2:$H$595,5,0),"")),(IFERROR(IFERROR(VLOOKUP($N678,$A$2:$H$595,5,0),"")*$J678,"")))</f>
        <v/>
      </c>
      <c r="Q678" s="252" t="str">
        <f>IF($J678="",(IFERROR(VLOOKUP($N678,$A$2:$H$595,6,0),"")),(IFERROR(IFERROR(VLOOKUP($N678,$A$2:$H$595,6,0),"")*$J678,"")))</f>
        <v/>
      </c>
      <c r="R678" s="260" t="str">
        <f>IF($J678="",(IFERROR(VLOOKUP($N678,$A$2:$H$595,7,0),"")),(IFERROR(IFERROR(VLOOKUP($N678,$A$2:$H$595,7,0),"")*$J678,"")))</f>
        <v/>
      </c>
      <c r="T678" s="80" t="str">
        <f t="shared" si="722"/>
        <v/>
      </c>
      <c r="U678" s="119"/>
      <c r="V678" s="84"/>
      <c r="W678" s="81"/>
      <c r="X678" s="81"/>
      <c r="Y678" s="29"/>
      <c r="Z678" s="30"/>
      <c r="AA678" s="152"/>
      <c r="AB678" s="31"/>
      <c r="AC678" t="str">
        <f>IFERROR(VLOOKUP($AH678,$A$2:$H$595,4,0),"")</f>
        <v/>
      </c>
      <c r="AD678" s="80" t="str">
        <f t="shared" si="723"/>
        <v/>
      </c>
      <c r="AE678" s="119"/>
      <c r="AF678" s="84"/>
      <c r="AG678" s="81"/>
      <c r="AH678" s="81"/>
      <c r="AI678" s="29"/>
      <c r="AJ678" s="30"/>
      <c r="AK678" s="152"/>
      <c r="AL678" s="31"/>
    </row>
    <row r="679" spans="10:39" x14ac:dyDescent="0.3">
      <c r="J679" s="100"/>
      <c r="K679" s="134"/>
      <c r="L679" s="101"/>
      <c r="M679" s="81" t="s">
        <v>107</v>
      </c>
      <c r="N679" s="81"/>
      <c r="O679" s="206">
        <f>SUM(O674:O678)</f>
        <v>839.85</v>
      </c>
      <c r="P679" s="215">
        <f t="shared" ref="P679" si="727">SUM(P674:P678)</f>
        <v>41.55</v>
      </c>
      <c r="Q679" s="225">
        <f t="shared" ref="Q679" si="728">SUM(Q674:Q678)</f>
        <v>89.5</v>
      </c>
      <c r="R679" s="231">
        <f t="shared" ref="R679" si="729">SUM(R674:R678)</f>
        <v>34.049999999999997</v>
      </c>
      <c r="S679" s="3">
        <v>1099</v>
      </c>
      <c r="T679" s="80"/>
      <c r="U679" s="119"/>
      <c r="V679" s="84"/>
      <c r="W679" s="81" t="s">
        <v>107</v>
      </c>
      <c r="X679" s="81"/>
      <c r="Y679" s="32">
        <f>SUM(Y674:Y678)</f>
        <v>851.85</v>
      </c>
      <c r="Z679" s="45">
        <f t="shared" ref="Z679" si="730">SUM(Z674:Z678)</f>
        <v>49.589999999999996</v>
      </c>
      <c r="AA679" s="148">
        <f t="shared" ref="AA679" si="731">SUM(AA674:AA678)</f>
        <v>84.4</v>
      </c>
      <c r="AB679" s="46">
        <f t="shared" ref="AB679" si="732">SUM(AB674:AB678)</f>
        <v>33.99</v>
      </c>
      <c r="AC679" s="3">
        <v>1225</v>
      </c>
      <c r="AD679" s="80"/>
      <c r="AE679" s="119"/>
      <c r="AF679" s="84"/>
      <c r="AG679" s="81" t="s">
        <v>107</v>
      </c>
      <c r="AH679" s="81"/>
      <c r="AI679" s="32">
        <f>SUM(AI674:AI678)</f>
        <v>856.09999999999991</v>
      </c>
      <c r="AJ679" s="45">
        <f t="shared" ref="AJ679" si="733">SUM(AJ674:AJ678)</f>
        <v>58.705882352941174</v>
      </c>
      <c r="AK679" s="148">
        <f t="shared" ref="AK679" si="734">SUM(AK674:AK678)</f>
        <v>72.099999999999994</v>
      </c>
      <c r="AL679" s="46">
        <f t="shared" ref="AL679" si="735">SUM(AL674:AL678)</f>
        <v>33.029411764705884</v>
      </c>
    </row>
    <row r="680" spans="10:39" ht="15" thickBot="1" x14ac:dyDescent="0.35">
      <c r="J680" s="102"/>
      <c r="K680" s="135"/>
      <c r="L680" s="103"/>
      <c r="M680" s="83"/>
      <c r="N680" s="83"/>
      <c r="O680" s="246"/>
      <c r="P680" s="238"/>
      <c r="Q680" s="253"/>
      <c r="R680" s="261"/>
      <c r="S680" s="3"/>
      <c r="T680" s="82"/>
      <c r="U680" s="126"/>
      <c r="V680" s="85"/>
      <c r="W680" s="83"/>
      <c r="X680" s="83"/>
      <c r="Y680" s="36"/>
      <c r="Z680" s="34"/>
      <c r="AA680" s="149"/>
      <c r="AB680" s="35"/>
      <c r="AC680" s="3"/>
      <c r="AD680" s="82"/>
      <c r="AE680" s="126"/>
      <c r="AF680" s="85"/>
      <c r="AG680" s="83"/>
      <c r="AH680" s="83"/>
      <c r="AI680" s="36"/>
      <c r="AJ680" s="34"/>
      <c r="AK680" s="149"/>
      <c r="AL680" s="35"/>
    </row>
    <row r="681" spans="10:39" s="3" customFormat="1" ht="15.6" thickTop="1" thickBot="1" x14ac:dyDescent="0.35">
      <c r="J681" s="47"/>
      <c r="K681" s="136"/>
      <c r="L681" s="19"/>
      <c r="M681" s="63" t="s">
        <v>106</v>
      </c>
      <c r="N681" s="63"/>
      <c r="O681" s="212">
        <f>SUM(O643:O647,O651:O655,O657:O663,O665:O670,O673:O678)</f>
        <v>4503.05</v>
      </c>
      <c r="P681" s="221">
        <f t="shared" ref="P681:R681" si="736">SUM(P643:P647,P651:P655,P657:P663,P665:P670,P673:P678)</f>
        <v>302.01000000000005</v>
      </c>
      <c r="Q681" s="223">
        <f t="shared" si="736"/>
        <v>523.74</v>
      </c>
      <c r="R681" s="158">
        <f t="shared" si="736"/>
        <v>130.43</v>
      </c>
      <c r="S681" s="18">
        <v>4820.1000000000004</v>
      </c>
      <c r="T681" s="72"/>
      <c r="U681" s="120"/>
      <c r="V681" s="72"/>
      <c r="W681" s="63" t="s">
        <v>106</v>
      </c>
      <c r="X681" s="63"/>
      <c r="Y681" s="20">
        <f>SUM(Y643:Y647,Y651:Y655,Y657:Y663,Y665:Y670,Y673:Y678)</f>
        <v>4503.1200000000008</v>
      </c>
      <c r="Z681" s="21">
        <f t="shared" ref="Z681:AB681" si="737">SUM(Z643:Z647,Z651:Z655,Z657:Z663,Z665:Z670,Z673:Z678)</f>
        <v>290.55643564356438</v>
      </c>
      <c r="AA681" s="153">
        <f t="shared" si="737"/>
        <v>518.58930693069306</v>
      </c>
      <c r="AB681" s="22">
        <f t="shared" si="737"/>
        <v>128.08151980198019</v>
      </c>
      <c r="AC681" s="18">
        <v>4248</v>
      </c>
      <c r="AD681" s="72">
        <v>18.488855525059961</v>
      </c>
      <c r="AE681" s="120">
        <f t="shared" si="726"/>
        <v>1848.8855525059962</v>
      </c>
      <c r="AF681" s="72"/>
      <c r="AG681" s="63" t="s">
        <v>106</v>
      </c>
      <c r="AH681" s="63"/>
      <c r="AI681" s="20">
        <f>SUM(AI643:AI647,AI651:AI655,AI657:AI663,AI665:AI670,AI673:AI678)</f>
        <v>4513.2</v>
      </c>
      <c r="AJ681" s="21">
        <f t="shared" ref="AJ681:AL681" si="738">SUM(AJ643:AJ647,AJ651:AJ655,AJ657:AJ663,AJ665:AJ670,AJ673:AJ678)</f>
        <v>317.16588235294114</v>
      </c>
      <c r="AK681" s="153">
        <f t="shared" si="738"/>
        <v>436.91999999999996</v>
      </c>
      <c r="AL681" s="22">
        <f t="shared" si="738"/>
        <v>143.83941176470586</v>
      </c>
      <c r="AM681"/>
    </row>
    <row r="682" spans="10:39" ht="15.6" thickTop="1" thickBot="1" x14ac:dyDescent="0.35">
      <c r="J682" s="1"/>
      <c r="K682" s="137"/>
      <c r="L682" s="1"/>
      <c r="M682" s="65"/>
      <c r="N682" s="65"/>
      <c r="O682" s="209"/>
      <c r="P682" s="218"/>
      <c r="Q682" s="222"/>
      <c r="R682" s="213"/>
      <c r="S682" s="3"/>
      <c r="T682" s="51"/>
      <c r="U682" s="124"/>
      <c r="V682" s="51"/>
      <c r="W682" s="65"/>
      <c r="X682" s="65"/>
      <c r="Y682" s="15"/>
      <c r="Z682" s="16"/>
      <c r="AA682" s="160"/>
      <c r="AB682" s="17"/>
      <c r="AC682" s="3"/>
      <c r="AD682" s="65"/>
      <c r="AE682" s="111"/>
      <c r="AF682" s="65"/>
      <c r="AG682" s="65"/>
      <c r="AH682" s="65"/>
      <c r="AI682" s="15"/>
      <c r="AJ682" s="16"/>
      <c r="AK682" s="160"/>
      <c r="AL682" s="17"/>
    </row>
    <row r="683" spans="10:39" ht="15.6" thickTop="1" thickBot="1" x14ac:dyDescent="0.35">
      <c r="J683" s="1"/>
      <c r="K683" s="137"/>
      <c r="L683" s="1"/>
      <c r="M683" s="65"/>
      <c r="N683" s="65"/>
      <c r="O683" s="247"/>
      <c r="P683" s="239"/>
      <c r="Q683" s="254"/>
      <c r="R683" s="157"/>
      <c r="T683" s="65"/>
      <c r="U683" s="124"/>
      <c r="V683" s="65"/>
      <c r="W683" s="65"/>
      <c r="X683" s="65"/>
      <c r="Y683" s="11"/>
      <c r="Z683" s="12"/>
      <c r="AA683" s="150"/>
      <c r="AB683" s="13"/>
      <c r="AD683" s="65"/>
      <c r="AE683" s="111"/>
      <c r="AF683" s="65"/>
      <c r="AG683" s="65"/>
      <c r="AH683" s="65"/>
      <c r="AI683" s="11"/>
      <c r="AJ683" s="12"/>
      <c r="AK683" s="150"/>
      <c r="AL683" s="13"/>
    </row>
    <row r="684" spans="10:39" ht="15.6" thickTop="1" thickBot="1" x14ac:dyDescent="0.35">
      <c r="M684" s="7"/>
      <c r="N684" s="7"/>
      <c r="T684" s="7"/>
      <c r="U684" s="124"/>
      <c r="V684" s="7"/>
      <c r="W684" s="7"/>
      <c r="X684" s="7"/>
      <c r="AD684" s="7"/>
      <c r="AE684" s="121"/>
      <c r="AF684" s="7"/>
      <c r="AG684" s="7"/>
      <c r="AH684" s="7"/>
    </row>
    <row r="685" spans="10:39" ht="15.6" thickTop="1" thickBot="1" x14ac:dyDescent="0.35">
      <c r="M685" s="7"/>
      <c r="N685" s="7"/>
      <c r="T685" s="7"/>
      <c r="U685" s="124"/>
      <c r="V685" s="7"/>
      <c r="W685" s="7"/>
      <c r="X685" s="7"/>
      <c r="AD685" s="7"/>
      <c r="AE685" s="121"/>
      <c r="AF685" s="7"/>
      <c r="AG685" s="7"/>
      <c r="AH685" s="7"/>
    </row>
    <row r="686" spans="10:39" ht="15.6" thickTop="1" thickBot="1" x14ac:dyDescent="0.35">
      <c r="J686" s="3" t="s">
        <v>106</v>
      </c>
      <c r="K686" s="138"/>
      <c r="L686" s="3"/>
      <c r="M686" s="7"/>
      <c r="N686" s="7"/>
      <c r="O686" s="3">
        <f>SUM(O158:O188)</f>
        <v>2554.4</v>
      </c>
      <c r="P686" s="3">
        <f>SUM(P158:P188)</f>
        <v>246.34</v>
      </c>
      <c r="Q686" s="3">
        <f>SUM(Q158:Q188)</f>
        <v>221.26</v>
      </c>
      <c r="R686" s="3">
        <f>SUM(R158:R188)</f>
        <v>74.819999999999993</v>
      </c>
      <c r="T686" s="7"/>
      <c r="U686" s="124"/>
      <c r="V686" s="7"/>
      <c r="W686" s="7"/>
      <c r="X686" s="7"/>
      <c r="AD686" s="7"/>
      <c r="AE686" s="121"/>
      <c r="AF686" s="7"/>
      <c r="AG686" s="7"/>
      <c r="AH686" s="7"/>
    </row>
    <row r="687" spans="10:39" ht="15.6" thickTop="1" thickBot="1" x14ac:dyDescent="0.35">
      <c r="J687" s="3" t="s">
        <v>96</v>
      </c>
      <c r="K687" s="138"/>
      <c r="L687" s="3"/>
      <c r="M687" s="7"/>
      <c r="N687" s="7"/>
      <c r="O687" t="e">
        <f>#REF!-O686</f>
        <v>#REF!</v>
      </c>
      <c r="P687" t="e">
        <f>#REF!-P686</f>
        <v>#REF!</v>
      </c>
      <c r="Q687" t="e">
        <f>#REF!-Q686</f>
        <v>#REF!</v>
      </c>
      <c r="R687" t="e">
        <f>#REF!-R686</f>
        <v>#REF!</v>
      </c>
      <c r="T687" s="7"/>
      <c r="U687" s="124"/>
      <c r="V687" s="7"/>
      <c r="W687" s="7"/>
      <c r="X687" s="7"/>
      <c r="AD687" s="7"/>
      <c r="AE687" s="121"/>
      <c r="AF687" s="7"/>
      <c r="AG687" s="7"/>
      <c r="AH687" s="7"/>
    </row>
    <row r="688" spans="10:39" ht="15.6" thickTop="1" thickBot="1" x14ac:dyDescent="0.35">
      <c r="M688" s="7"/>
      <c r="N688" s="7"/>
      <c r="T688" s="7"/>
      <c r="U688" s="124"/>
      <c r="V688" s="7"/>
      <c r="W688" s="7"/>
      <c r="X688" s="7"/>
      <c r="AD688" s="7"/>
      <c r="AE688" s="121"/>
      <c r="AF688" s="7"/>
      <c r="AG688" s="7"/>
      <c r="AH688" s="7"/>
    </row>
    <row r="689" spans="10:39" s="3" customFormat="1" ht="15.6" thickTop="1" thickBot="1" x14ac:dyDescent="0.35">
      <c r="J689"/>
      <c r="K689" s="125"/>
      <c r="L689"/>
      <c r="M689" s="7"/>
      <c r="N689" s="7"/>
      <c r="O689"/>
      <c r="P689"/>
      <c r="Q689"/>
      <c r="R689"/>
      <c r="S689"/>
      <c r="T689" s="7"/>
      <c r="U689" s="124"/>
      <c r="V689" s="7"/>
      <c r="W689" s="7"/>
      <c r="X689" s="7"/>
      <c r="Y689"/>
      <c r="Z689"/>
      <c r="AA689"/>
      <c r="AB689"/>
      <c r="AC689"/>
      <c r="AD689" s="7"/>
      <c r="AE689" s="121"/>
      <c r="AF689" s="7"/>
      <c r="AG689" s="7"/>
      <c r="AH689" s="7"/>
      <c r="AI689"/>
      <c r="AJ689"/>
      <c r="AK689"/>
      <c r="AL689"/>
      <c r="AM689"/>
    </row>
    <row r="690" spans="10:39" ht="15.6" thickTop="1" thickBot="1" x14ac:dyDescent="0.35">
      <c r="M690" s="7"/>
      <c r="N690" s="7"/>
      <c r="Q690" t="s">
        <v>97</v>
      </c>
      <c r="T690" s="7"/>
      <c r="U690" s="124"/>
      <c r="V690" s="7"/>
      <c r="W690" s="7"/>
      <c r="X690" s="7"/>
      <c r="AD690" s="7"/>
      <c r="AE690" s="121"/>
      <c r="AF690" s="7"/>
      <c r="AG690" s="7"/>
      <c r="AH690" s="7"/>
    </row>
    <row r="691" spans="10:39" ht="15.6" thickTop="1" thickBot="1" x14ac:dyDescent="0.35">
      <c r="M691" s="7"/>
      <c r="N691" s="7"/>
      <c r="T691" s="7"/>
      <c r="U691" s="124"/>
      <c r="V691" s="7"/>
      <c r="W691" s="7"/>
      <c r="X691" s="7"/>
      <c r="AD691" s="7"/>
      <c r="AE691" s="121"/>
      <c r="AF691" s="7"/>
      <c r="AG691" s="7"/>
      <c r="AH691" s="7"/>
    </row>
    <row r="692" spans="10:39" ht="15.6" thickTop="1" thickBot="1" x14ac:dyDescent="0.35">
      <c r="M692" s="7"/>
      <c r="N692" s="7"/>
      <c r="T692" s="7"/>
      <c r="U692" s="124"/>
      <c r="V692" s="7"/>
      <c r="W692" s="7"/>
      <c r="X692" s="7"/>
      <c r="AD692" s="7"/>
      <c r="AE692" s="121"/>
      <c r="AF692" s="7"/>
      <c r="AG692" s="7"/>
      <c r="AH692" s="7"/>
    </row>
    <row r="693" spans="10:39" ht="15.6" thickTop="1" thickBot="1" x14ac:dyDescent="0.35">
      <c r="J693" t="s">
        <v>95</v>
      </c>
      <c r="M693" s="7" t="str">
        <f>IFERROR(VLOOKUP(#REF!,$A$2:$H$12,6,0),"")</f>
        <v/>
      </c>
      <c r="N693" s="7" t="s">
        <v>70</v>
      </c>
      <c r="O693" s="7" t="s">
        <v>0</v>
      </c>
      <c r="P693" s="7" t="s">
        <v>1</v>
      </c>
      <c r="Q693" s="7" t="s">
        <v>2</v>
      </c>
      <c r="R693" s="7" t="s">
        <v>3</v>
      </c>
      <c r="S693" s="7" t="s">
        <v>71</v>
      </c>
      <c r="T693" s="7" t="s">
        <v>95</v>
      </c>
      <c r="U693" s="124">
        <f>T468637</f>
        <v>0</v>
      </c>
      <c r="V693" s="7"/>
      <c r="W693" s="7" t="str">
        <f>IFERROR(VLOOKUP(#REF!,$A$2:$H$12,6,0),"")</f>
        <v/>
      </c>
      <c r="X693" s="7" t="s">
        <v>70</v>
      </c>
      <c r="Y693" s="7" t="s">
        <v>0</v>
      </c>
      <c r="Z693" s="7" t="s">
        <v>1</v>
      </c>
      <c r="AA693" s="7" t="s">
        <v>2</v>
      </c>
      <c r="AB693" s="7" t="s">
        <v>3</v>
      </c>
      <c r="AC693" s="7" t="s">
        <v>72</v>
      </c>
      <c r="AD693" s="7" t="s">
        <v>95</v>
      </c>
      <c r="AE693" s="121"/>
      <c r="AF693" s="7"/>
      <c r="AG693" s="7" t="str">
        <f>IFERROR(VLOOKUP(#REF!,$A$2:$H$12,6,0),"")</f>
        <v/>
      </c>
      <c r="AH693" s="7" t="s">
        <v>70</v>
      </c>
      <c r="AI693" s="7" t="s">
        <v>0</v>
      </c>
      <c r="AJ693" s="7" t="s">
        <v>1</v>
      </c>
      <c r="AK693" s="7" t="s">
        <v>2</v>
      </c>
      <c r="AL693" s="7" t="s">
        <v>3</v>
      </c>
    </row>
    <row r="694" spans="10:39" ht="15.6" thickTop="1" thickBot="1" x14ac:dyDescent="0.35">
      <c r="J694" s="1">
        <v>1</v>
      </c>
      <c r="K694" s="137">
        <f t="shared" si="724"/>
        <v>100</v>
      </c>
      <c r="L694" s="1"/>
      <c r="M694" s="65"/>
      <c r="N694" s="65" t="s">
        <v>134</v>
      </c>
      <c r="O694" s="250">
        <f t="shared" ref="O694:O710" si="739">IF($J694="",(IFERROR(VLOOKUP($N694,$A$2:$H$595,4,0),"")),(IFERROR(IFERROR(VLOOKUP($N694,$A$2:$H$595,4,0),"")*$J694,"")))</f>
        <v>120</v>
      </c>
      <c r="P694" s="243">
        <f t="shared" ref="P694:P710" si="740">IF($J694="",(IFERROR(VLOOKUP($N694,$A$2:$H$595,5,0),"")),(IFERROR(IFERROR(VLOOKUP($N694,$A$2:$H$595,5,0),"")*$J694,"")))</f>
        <v>24</v>
      </c>
      <c r="Q694" s="258">
        <f t="shared" ref="Q694:Q710" si="741">IF($J694="",(IFERROR(VLOOKUP($N694,$A$2:$H$595,6,0),"")),(IFERROR(IFERROR(VLOOKUP($N694,$A$2:$H$595,6,0),"")*$J694,"")))</f>
        <v>3</v>
      </c>
      <c r="R694" s="265">
        <f t="shared" ref="R694:R710" si="742">IF($J694="",(IFERROR(VLOOKUP($N694,$A$2:$H$595,7,0),"")),(IFERROR(IFERROR(VLOOKUP($N694,$A$2:$H$595,7,0),"")*$J694,"")))</f>
        <v>1</v>
      </c>
      <c r="S694">
        <f t="shared" ref="S694:S710" si="743">IFERROR(VLOOKUP($X694,$A$2:$H$595,4,0),"")</f>
        <v>717</v>
      </c>
      <c r="T694" s="65">
        <f>IFERROR(O694/S694,"")</f>
        <v>0.16736401673640167</v>
      </c>
      <c r="U694" s="124">
        <f>T468638</f>
        <v>0</v>
      </c>
      <c r="V694" s="65"/>
      <c r="W694" s="65"/>
      <c r="X694" s="65" t="s">
        <v>15</v>
      </c>
      <c r="Y694" s="8">
        <f t="shared" ref="Y694:Y710" si="744">IF($T694="",(IFERROR(VLOOKUP($X694,$A$2:$H$595,4,0),"")),(IFERROR(IFERROR(VLOOKUP($X694,$A$2:$H$595,4,0),"")*$T694,"")))</f>
        <v>120</v>
      </c>
      <c r="Z694" s="9">
        <f t="shared" ref="Z694:Z710" si="745">IF($T694="",(IFERROR(VLOOKUP($X694,$A$2:$H$595,5,0),"")),(IFERROR(IFERROR(VLOOKUP($X694,$A$2:$H$595,5,0),"")*$T694,"")))</f>
        <v>0.16736401673640167</v>
      </c>
      <c r="AA694" s="203">
        <f t="shared" ref="AA694:AA710" si="746">IF($T694="",(IFERROR(VLOOKUP($X694,$A$2:$H$595,6,0),"")),(IFERROR(IFERROR(VLOOKUP($X694,$A$2:$H$595,6,0),"")*$T694,"")))</f>
        <v>0</v>
      </c>
      <c r="AB694" s="2">
        <f t="shared" ref="AB694:AB710" si="747">IF($T694="",(IFERROR(VLOOKUP($X694,$A$2:$H$595,7,0),"")),(IFERROR(IFERROR(VLOOKUP($X694,$A$2:$H$595,7,0),"")*$T694,"")))</f>
        <v>13.556485355648535</v>
      </c>
      <c r="AC694">
        <f t="shared" ref="AC694:AC710" si="748">IFERROR(VLOOKUP($AH694,$A$2:$H$595,4,0),"")</f>
        <v>360</v>
      </c>
      <c r="AD694" s="65">
        <f>IFERROR(O694/AC694,"")</f>
        <v>0.33333333333333331</v>
      </c>
      <c r="AE694" s="111"/>
      <c r="AF694" s="65"/>
      <c r="AG694" s="65"/>
      <c r="AH694" s="65" t="s">
        <v>10</v>
      </c>
      <c r="AI694" s="8">
        <f t="shared" ref="AI694:AI710" si="749">IF($AD694="",(IFERROR(VLOOKUP($AH694,$A$2:$H$595,4,0),"")),(IFERROR(IFERROR(VLOOKUP($AH694,$A$2:$H$595,4,0),"")*$AD694,"")))</f>
        <v>120</v>
      </c>
      <c r="AJ694" s="9">
        <f t="shared" ref="AJ694:AJ710" si="750">IF($AD694="",(IFERROR(VLOOKUP($AH694,$A$2:$H$595,5,0),"")),(IFERROR(IFERROR(VLOOKUP($AH694,$A$2:$H$595,5,0),"")*$AD694,"")))</f>
        <v>4.333333333333333</v>
      </c>
      <c r="AK694" s="203">
        <f t="shared" ref="AK694:AK710" si="751">IF($AD694="",(IFERROR(VLOOKUP($AH694,$A$2:$H$595,6,0),"")),(IFERROR(IFERROR(VLOOKUP($AH694,$A$2:$H$595,6,0),"")*$AD694,"")))</f>
        <v>22.666666666666664</v>
      </c>
      <c r="AL694" s="2">
        <f t="shared" ref="AL694:AL710" si="752">IF($AD694="",(IFERROR(VLOOKUP($AH694,$A$2:$H$595,7,0),"")),(IFERROR(IFERROR(VLOOKUP($AH694,$A$2:$H$595,7,0),"")*$AD694,"")))</f>
        <v>2.333333333333333</v>
      </c>
    </row>
    <row r="695" spans="10:39" ht="15.6" thickTop="1" thickBot="1" x14ac:dyDescent="0.35">
      <c r="J695" s="1">
        <v>1</v>
      </c>
      <c r="K695" s="137">
        <f t="shared" si="724"/>
        <v>100</v>
      </c>
      <c r="L695" s="1"/>
      <c r="M695" s="65"/>
      <c r="N695" s="65" t="s">
        <v>10</v>
      </c>
      <c r="O695" s="250">
        <f t="shared" si="739"/>
        <v>360</v>
      </c>
      <c r="P695" s="243">
        <f t="shared" si="740"/>
        <v>13</v>
      </c>
      <c r="Q695" s="258">
        <f t="shared" si="741"/>
        <v>68</v>
      </c>
      <c r="R695" s="265">
        <f t="shared" si="742"/>
        <v>7</v>
      </c>
      <c r="S695">
        <f t="shared" si="743"/>
        <v>717</v>
      </c>
      <c r="T695" s="65">
        <f t="shared" ref="T695:T707" si="753">IFERROR(O695/S695,"")</f>
        <v>0.502092050209205</v>
      </c>
      <c r="U695" s="124">
        <f>T468639</f>
        <v>0</v>
      </c>
      <c r="V695" s="65"/>
      <c r="W695" s="65"/>
      <c r="X695" s="65" t="s">
        <v>15</v>
      </c>
      <c r="Y695" s="8">
        <f t="shared" si="744"/>
        <v>360</v>
      </c>
      <c r="Z695" s="9">
        <f t="shared" si="745"/>
        <v>0.502092050209205</v>
      </c>
      <c r="AA695" s="203">
        <f t="shared" si="746"/>
        <v>0</v>
      </c>
      <c r="AB695" s="2">
        <f t="shared" si="747"/>
        <v>40.669456066945607</v>
      </c>
      <c r="AC695">
        <f t="shared" si="748"/>
        <v>717</v>
      </c>
      <c r="AD695" s="65">
        <f t="shared" ref="AD695:AD707" si="754">IFERROR(O695/S695,"")</f>
        <v>0.502092050209205</v>
      </c>
      <c r="AE695" s="111"/>
      <c r="AF695" s="65"/>
      <c r="AG695" s="65"/>
      <c r="AH695" s="65" t="s">
        <v>15</v>
      </c>
      <c r="AI695" s="8">
        <f t="shared" si="749"/>
        <v>360</v>
      </c>
      <c r="AJ695" s="9">
        <f t="shared" si="750"/>
        <v>0.502092050209205</v>
      </c>
      <c r="AK695" s="203">
        <f t="shared" si="751"/>
        <v>0</v>
      </c>
      <c r="AL695" s="2">
        <f t="shared" si="752"/>
        <v>40.669456066945607</v>
      </c>
    </row>
    <row r="696" spans="10:39" ht="15.6" thickTop="1" thickBot="1" x14ac:dyDescent="0.35">
      <c r="J696" s="1">
        <v>0.15</v>
      </c>
      <c r="K696" s="137">
        <f t="shared" si="724"/>
        <v>15</v>
      </c>
      <c r="L696" s="1"/>
      <c r="M696" s="65"/>
      <c r="N696" s="65" t="s">
        <v>14</v>
      </c>
      <c r="O696" s="250">
        <f t="shared" si="739"/>
        <v>90</v>
      </c>
      <c r="P696" s="243">
        <f t="shared" si="740"/>
        <v>3.5999999999999996</v>
      </c>
      <c r="Q696" s="258">
        <f t="shared" si="741"/>
        <v>1.7999999999999998</v>
      </c>
      <c r="R696" s="265">
        <f t="shared" si="742"/>
        <v>7.1999999999999993</v>
      </c>
      <c r="S696">
        <f t="shared" si="743"/>
        <v>315</v>
      </c>
      <c r="T696" s="65">
        <f t="shared" si="753"/>
        <v>0.2857142857142857</v>
      </c>
      <c r="U696" s="124">
        <f>T468640</f>
        <v>0</v>
      </c>
      <c r="V696" s="65"/>
      <c r="W696" s="65"/>
      <c r="X696" s="65" t="s">
        <v>32</v>
      </c>
      <c r="Y696" s="8">
        <f t="shared" si="744"/>
        <v>90</v>
      </c>
      <c r="Z696" s="9">
        <f t="shared" si="745"/>
        <v>7.4285714285714279</v>
      </c>
      <c r="AA696" s="203">
        <f t="shared" si="746"/>
        <v>0</v>
      </c>
      <c r="AB696" s="2">
        <f t="shared" si="747"/>
        <v>6.5714285714285712</v>
      </c>
      <c r="AC696">
        <f t="shared" si="748"/>
        <v>315</v>
      </c>
      <c r="AD696" s="65">
        <f t="shared" si="754"/>
        <v>0.2857142857142857</v>
      </c>
      <c r="AE696" s="111"/>
      <c r="AF696" s="65"/>
      <c r="AG696" s="65"/>
      <c r="AH696" s="65" t="s">
        <v>32</v>
      </c>
      <c r="AI696" s="8">
        <f t="shared" si="749"/>
        <v>90</v>
      </c>
      <c r="AJ696" s="9">
        <f t="shared" si="750"/>
        <v>7.4285714285714279</v>
      </c>
      <c r="AK696" s="203">
        <f t="shared" si="751"/>
        <v>0</v>
      </c>
      <c r="AL696" s="2">
        <f t="shared" si="752"/>
        <v>6.5714285714285712</v>
      </c>
    </row>
    <row r="697" spans="10:39" s="3" customFormat="1" ht="15.6" thickTop="1" thickBot="1" x14ac:dyDescent="0.35">
      <c r="J697" s="1">
        <v>0.2</v>
      </c>
      <c r="K697" s="137">
        <f t="shared" si="724"/>
        <v>20</v>
      </c>
      <c r="L697" s="1"/>
      <c r="M697" s="65"/>
      <c r="N697" s="65" t="s">
        <v>25</v>
      </c>
      <c r="O697" s="250">
        <f t="shared" si="739"/>
        <v>12</v>
      </c>
      <c r="P697" s="243">
        <f t="shared" si="740"/>
        <v>0.2</v>
      </c>
      <c r="Q697" s="258">
        <f t="shared" si="741"/>
        <v>2.8000000000000003</v>
      </c>
      <c r="R697" s="265">
        <f t="shared" si="742"/>
        <v>0</v>
      </c>
      <c r="S697" t="str">
        <f t="shared" si="743"/>
        <v/>
      </c>
      <c r="T697" s="65" t="str">
        <f t="shared" si="753"/>
        <v/>
      </c>
      <c r="U697" s="124"/>
      <c r="V697" s="65"/>
      <c r="W697" s="65"/>
      <c r="X697" s="65"/>
      <c r="Y697" s="8" t="str">
        <f t="shared" si="744"/>
        <v/>
      </c>
      <c r="Z697" s="9" t="str">
        <f t="shared" si="745"/>
        <v/>
      </c>
      <c r="AA697" s="203" t="str">
        <f t="shared" si="746"/>
        <v/>
      </c>
      <c r="AB697" s="2" t="str">
        <f t="shared" si="747"/>
        <v/>
      </c>
      <c r="AC697" t="str">
        <f t="shared" si="748"/>
        <v/>
      </c>
      <c r="AD697" s="65" t="str">
        <f t="shared" si="754"/>
        <v/>
      </c>
      <c r="AE697" s="111"/>
      <c r="AF697" s="65"/>
      <c r="AG697" s="65"/>
      <c r="AH697" s="65"/>
      <c r="AI697" s="8" t="str">
        <f t="shared" si="749"/>
        <v/>
      </c>
      <c r="AJ697" s="9" t="str">
        <f t="shared" si="750"/>
        <v/>
      </c>
      <c r="AK697" s="203" t="str">
        <f t="shared" si="751"/>
        <v/>
      </c>
      <c r="AL697" s="2" t="str">
        <f t="shared" si="752"/>
        <v/>
      </c>
      <c r="AM697"/>
    </row>
    <row r="698" spans="10:39" ht="15.6" thickTop="1" thickBot="1" x14ac:dyDescent="0.35">
      <c r="J698" s="1"/>
      <c r="K698" s="137"/>
      <c r="L698" s="1"/>
      <c r="M698" s="65"/>
      <c r="N698" s="65"/>
      <c r="O698" s="250" t="str">
        <f t="shared" si="739"/>
        <v/>
      </c>
      <c r="P698" s="243" t="str">
        <f t="shared" si="740"/>
        <v/>
      </c>
      <c r="Q698" s="258" t="str">
        <f t="shared" si="741"/>
        <v/>
      </c>
      <c r="R698" s="265" t="str">
        <f t="shared" si="742"/>
        <v/>
      </c>
      <c r="S698">
        <f t="shared" si="743"/>
        <v>132</v>
      </c>
      <c r="T698" s="65" t="str">
        <f t="shared" si="753"/>
        <v/>
      </c>
      <c r="U698" s="124"/>
      <c r="V698" s="65"/>
      <c r="W698" s="65"/>
      <c r="X698" s="65" t="s">
        <v>59</v>
      </c>
      <c r="Y698" s="8">
        <f t="shared" si="744"/>
        <v>132</v>
      </c>
      <c r="Z698" s="9">
        <f t="shared" si="745"/>
        <v>9</v>
      </c>
      <c r="AA698" s="203">
        <f t="shared" si="746"/>
        <v>4</v>
      </c>
      <c r="AB698" s="2">
        <f t="shared" si="747"/>
        <v>9</v>
      </c>
      <c r="AC698">
        <f t="shared" si="748"/>
        <v>132</v>
      </c>
      <c r="AD698" s="65" t="str">
        <f t="shared" si="754"/>
        <v/>
      </c>
      <c r="AE698" s="111"/>
      <c r="AF698" s="65"/>
      <c r="AG698" s="65"/>
      <c r="AH698" s="65" t="s">
        <v>59</v>
      </c>
      <c r="AI698" s="8">
        <f t="shared" si="749"/>
        <v>132</v>
      </c>
      <c r="AJ698" s="9">
        <f t="shared" si="750"/>
        <v>9</v>
      </c>
      <c r="AK698" s="203">
        <f t="shared" si="751"/>
        <v>4</v>
      </c>
      <c r="AL698" s="2">
        <f t="shared" si="752"/>
        <v>9</v>
      </c>
    </row>
    <row r="699" spans="10:39" ht="15.6" thickTop="1" thickBot="1" x14ac:dyDescent="0.35">
      <c r="J699" s="1">
        <v>2</v>
      </c>
      <c r="K699" s="137">
        <f t="shared" si="724"/>
        <v>200</v>
      </c>
      <c r="L699" s="1"/>
      <c r="M699" s="65"/>
      <c r="N699" s="65" t="s">
        <v>42</v>
      </c>
      <c r="O699" s="250">
        <f t="shared" si="739"/>
        <v>260</v>
      </c>
      <c r="P699" s="243">
        <f t="shared" si="740"/>
        <v>4.8</v>
      </c>
      <c r="Q699" s="258">
        <f t="shared" si="741"/>
        <v>57.2</v>
      </c>
      <c r="R699" s="265">
        <f t="shared" si="742"/>
        <v>0.4</v>
      </c>
      <c r="S699">
        <f t="shared" si="743"/>
        <v>600</v>
      </c>
      <c r="T699" s="65">
        <f t="shared" si="753"/>
        <v>0.43333333333333335</v>
      </c>
      <c r="U699" s="124">
        <f>T468643</f>
        <v>0</v>
      </c>
      <c r="V699" s="65"/>
      <c r="W699" s="65"/>
      <c r="X699" s="65" t="s">
        <v>14</v>
      </c>
      <c r="Y699" s="8">
        <f t="shared" si="744"/>
        <v>260</v>
      </c>
      <c r="Z699" s="9">
        <f t="shared" si="745"/>
        <v>10.4</v>
      </c>
      <c r="AA699" s="203">
        <f t="shared" si="746"/>
        <v>5.2</v>
      </c>
      <c r="AB699" s="2">
        <f t="shared" si="747"/>
        <v>20.8</v>
      </c>
      <c r="AC699">
        <f t="shared" si="748"/>
        <v>600</v>
      </c>
      <c r="AD699" s="65">
        <f t="shared" si="754"/>
        <v>0.43333333333333335</v>
      </c>
      <c r="AE699" s="111"/>
      <c r="AF699" s="65"/>
      <c r="AG699" s="65"/>
      <c r="AH699" s="65" t="s">
        <v>14</v>
      </c>
      <c r="AI699" s="8">
        <f t="shared" si="749"/>
        <v>260</v>
      </c>
      <c r="AJ699" s="9">
        <f t="shared" si="750"/>
        <v>10.4</v>
      </c>
      <c r="AK699" s="203">
        <f t="shared" si="751"/>
        <v>5.2</v>
      </c>
      <c r="AL699" s="2">
        <f t="shared" si="752"/>
        <v>20.8</v>
      </c>
    </row>
    <row r="700" spans="10:39" ht="15.6" thickTop="1" thickBot="1" x14ac:dyDescent="0.35">
      <c r="J700" s="1">
        <v>3</v>
      </c>
      <c r="K700" s="137">
        <f t="shared" si="724"/>
        <v>300</v>
      </c>
      <c r="L700" s="1"/>
      <c r="M700" s="65"/>
      <c r="N700" s="65" t="s">
        <v>54</v>
      </c>
      <c r="O700" s="250">
        <f t="shared" si="739"/>
        <v>264</v>
      </c>
      <c r="P700" s="243">
        <f t="shared" si="740"/>
        <v>3</v>
      </c>
      <c r="Q700" s="258">
        <f t="shared" si="741"/>
        <v>63</v>
      </c>
      <c r="R700" s="265">
        <f t="shared" si="742"/>
        <v>0</v>
      </c>
      <c r="S700" t="str">
        <f t="shared" si="743"/>
        <v/>
      </c>
      <c r="T700" s="65" t="str">
        <f t="shared" si="753"/>
        <v/>
      </c>
      <c r="U700" s="124"/>
      <c r="V700" s="65"/>
      <c r="W700" s="65"/>
      <c r="X700" s="65"/>
      <c r="Y700" s="8" t="str">
        <f t="shared" si="744"/>
        <v/>
      </c>
      <c r="Z700" s="9" t="str">
        <f t="shared" si="745"/>
        <v/>
      </c>
      <c r="AA700" s="203" t="str">
        <f t="shared" si="746"/>
        <v/>
      </c>
      <c r="AB700" s="2" t="str">
        <f t="shared" si="747"/>
        <v/>
      </c>
      <c r="AC700" t="str">
        <f t="shared" si="748"/>
        <v/>
      </c>
      <c r="AD700" s="65" t="str">
        <f t="shared" si="754"/>
        <v/>
      </c>
      <c r="AE700" s="111"/>
      <c r="AF700" s="65"/>
      <c r="AG700" s="65"/>
      <c r="AH700" s="65"/>
      <c r="AI700" s="8" t="str">
        <f t="shared" si="749"/>
        <v/>
      </c>
      <c r="AJ700" s="9" t="str">
        <f t="shared" si="750"/>
        <v/>
      </c>
      <c r="AK700" s="203" t="str">
        <f t="shared" si="751"/>
        <v/>
      </c>
      <c r="AL700" s="2" t="str">
        <f t="shared" si="752"/>
        <v/>
      </c>
    </row>
    <row r="701" spans="10:39" ht="15.6" thickTop="1" thickBot="1" x14ac:dyDescent="0.35">
      <c r="J701" s="1"/>
      <c r="K701" s="137"/>
      <c r="L701" s="1"/>
      <c r="M701" s="65"/>
      <c r="N701" s="65"/>
      <c r="O701" s="250" t="str">
        <f t="shared" si="739"/>
        <v/>
      </c>
      <c r="P701" s="243" t="str">
        <f t="shared" si="740"/>
        <v/>
      </c>
      <c r="Q701" s="258" t="str">
        <f t="shared" si="741"/>
        <v/>
      </c>
      <c r="R701" s="265" t="str">
        <f t="shared" si="742"/>
        <v/>
      </c>
      <c r="S701">
        <f t="shared" si="743"/>
        <v>88</v>
      </c>
      <c r="T701" s="65" t="str">
        <f t="shared" si="753"/>
        <v/>
      </c>
      <c r="U701" s="124"/>
      <c r="V701" s="65"/>
      <c r="W701" s="65"/>
      <c r="X701" s="65" t="s">
        <v>54</v>
      </c>
      <c r="Y701" s="8">
        <f t="shared" si="744"/>
        <v>88</v>
      </c>
      <c r="Z701" s="9">
        <f t="shared" si="745"/>
        <v>1</v>
      </c>
      <c r="AA701" s="203">
        <f t="shared" si="746"/>
        <v>21</v>
      </c>
      <c r="AB701" s="2">
        <f t="shared" si="747"/>
        <v>0</v>
      </c>
      <c r="AC701">
        <f t="shared" si="748"/>
        <v>88</v>
      </c>
      <c r="AD701" s="65" t="str">
        <f t="shared" si="754"/>
        <v/>
      </c>
      <c r="AE701" s="111"/>
      <c r="AF701" s="65"/>
      <c r="AG701" s="65"/>
      <c r="AH701" s="65" t="s">
        <v>54</v>
      </c>
      <c r="AI701" s="8">
        <f t="shared" si="749"/>
        <v>88</v>
      </c>
      <c r="AJ701" s="9">
        <f t="shared" si="750"/>
        <v>1</v>
      </c>
      <c r="AK701" s="203">
        <f t="shared" si="751"/>
        <v>21</v>
      </c>
      <c r="AL701" s="2">
        <f t="shared" si="752"/>
        <v>0</v>
      </c>
    </row>
    <row r="702" spans="10:39" ht="15.6" thickTop="1" thickBot="1" x14ac:dyDescent="0.35">
      <c r="J702" s="1">
        <v>4</v>
      </c>
      <c r="K702" s="137">
        <f t="shared" si="724"/>
        <v>400</v>
      </c>
      <c r="L702" s="1"/>
      <c r="M702" s="65"/>
      <c r="N702" s="65" t="s">
        <v>5</v>
      </c>
      <c r="O702" s="250">
        <f t="shared" si="739"/>
        <v>320</v>
      </c>
      <c r="P702" s="243">
        <f t="shared" si="740"/>
        <v>24</v>
      </c>
      <c r="Q702" s="258">
        <f t="shared" si="741"/>
        <v>0</v>
      </c>
      <c r="R702" s="265">
        <f t="shared" si="742"/>
        <v>20</v>
      </c>
      <c r="S702">
        <f t="shared" si="743"/>
        <v>170</v>
      </c>
      <c r="T702" s="65">
        <f t="shared" si="753"/>
        <v>1.8823529411764706</v>
      </c>
      <c r="U702" s="124">
        <f>T468646</f>
        <v>0</v>
      </c>
      <c r="V702" s="65"/>
      <c r="W702" s="65"/>
      <c r="X702" s="65" t="s">
        <v>45</v>
      </c>
      <c r="Y702" s="8">
        <f t="shared" si="744"/>
        <v>320</v>
      </c>
      <c r="Z702" s="9">
        <f t="shared" si="745"/>
        <v>35.764705882352942</v>
      </c>
      <c r="AA702" s="203">
        <f t="shared" si="746"/>
        <v>0</v>
      </c>
      <c r="AB702" s="2">
        <f t="shared" si="747"/>
        <v>18.823529411764707</v>
      </c>
      <c r="AC702">
        <f t="shared" si="748"/>
        <v>170</v>
      </c>
      <c r="AD702" s="65">
        <f t="shared" si="754"/>
        <v>1.8823529411764706</v>
      </c>
      <c r="AE702" s="111"/>
      <c r="AF702" s="65"/>
      <c r="AG702" s="65"/>
      <c r="AH702" s="65" t="s">
        <v>45</v>
      </c>
      <c r="AI702" s="8">
        <f t="shared" si="749"/>
        <v>320</v>
      </c>
      <c r="AJ702" s="9">
        <f t="shared" si="750"/>
        <v>35.764705882352942</v>
      </c>
      <c r="AK702" s="203">
        <f t="shared" si="751"/>
        <v>0</v>
      </c>
      <c r="AL702" s="2">
        <f t="shared" si="752"/>
        <v>18.823529411764707</v>
      </c>
    </row>
    <row r="703" spans="10:39" ht="15.6" thickTop="1" thickBot="1" x14ac:dyDescent="0.35">
      <c r="J703" s="1">
        <v>1.25</v>
      </c>
      <c r="K703" s="137">
        <f t="shared" si="724"/>
        <v>125</v>
      </c>
      <c r="L703" s="1"/>
      <c r="M703" s="65"/>
      <c r="N703" s="65" t="s">
        <v>6</v>
      </c>
      <c r="O703" s="250">
        <f t="shared" si="739"/>
        <v>296.375</v>
      </c>
      <c r="P703" s="243">
        <f t="shared" si="740"/>
        <v>24.125</v>
      </c>
      <c r="Q703" s="258">
        <f t="shared" si="741"/>
        <v>0.75</v>
      </c>
      <c r="R703" s="265">
        <f t="shared" si="742"/>
        <v>21.875</v>
      </c>
      <c r="S703" t="str">
        <f t="shared" si="743"/>
        <v/>
      </c>
      <c r="T703" s="65" t="str">
        <f t="shared" si="753"/>
        <v/>
      </c>
      <c r="U703" s="124"/>
      <c r="V703" s="65"/>
      <c r="W703" s="65"/>
      <c r="X703" s="65"/>
      <c r="Y703" s="8" t="str">
        <f t="shared" si="744"/>
        <v/>
      </c>
      <c r="Z703" s="9" t="str">
        <f t="shared" si="745"/>
        <v/>
      </c>
      <c r="AA703" s="203" t="str">
        <f t="shared" si="746"/>
        <v/>
      </c>
      <c r="AB703" s="2" t="str">
        <f t="shared" si="747"/>
        <v/>
      </c>
      <c r="AC703" t="str">
        <f t="shared" si="748"/>
        <v/>
      </c>
      <c r="AD703" s="65" t="str">
        <f t="shared" si="754"/>
        <v/>
      </c>
      <c r="AE703" s="111"/>
      <c r="AF703" s="65"/>
      <c r="AG703" s="65"/>
      <c r="AH703" s="65"/>
      <c r="AI703" s="8" t="str">
        <f t="shared" si="749"/>
        <v/>
      </c>
      <c r="AJ703" s="9" t="str">
        <f t="shared" si="750"/>
        <v/>
      </c>
      <c r="AK703" s="203" t="str">
        <f t="shared" si="751"/>
        <v/>
      </c>
      <c r="AL703" s="2" t="str">
        <f t="shared" si="752"/>
        <v/>
      </c>
    </row>
    <row r="704" spans="10:39" s="3" customFormat="1" ht="15.6" thickTop="1" thickBot="1" x14ac:dyDescent="0.35">
      <c r="J704" s="1">
        <v>0.95</v>
      </c>
      <c r="K704" s="137">
        <f t="shared" si="724"/>
        <v>95</v>
      </c>
      <c r="L704" s="1"/>
      <c r="M704" s="65"/>
      <c r="N704" s="65" t="s">
        <v>32</v>
      </c>
      <c r="O704" s="250">
        <f t="shared" si="739"/>
        <v>299.25</v>
      </c>
      <c r="P704" s="243">
        <f t="shared" si="740"/>
        <v>24.7</v>
      </c>
      <c r="Q704" s="258">
        <f t="shared" si="741"/>
        <v>0</v>
      </c>
      <c r="R704" s="265">
        <f t="shared" si="742"/>
        <v>21.849999999999998</v>
      </c>
      <c r="S704">
        <f t="shared" si="743"/>
        <v>237.10000000000002</v>
      </c>
      <c r="T704" s="65">
        <f t="shared" si="753"/>
        <v>1.2621256853648248</v>
      </c>
      <c r="U704" s="124">
        <f>T468648</f>
        <v>0</v>
      </c>
      <c r="V704" s="65"/>
      <c r="W704" s="65"/>
      <c r="X704" s="65" t="s">
        <v>6</v>
      </c>
      <c r="Y704" s="8">
        <f t="shared" si="744"/>
        <v>299.25</v>
      </c>
      <c r="Z704" s="9">
        <f t="shared" si="745"/>
        <v>24.35902572754112</v>
      </c>
      <c r="AA704" s="203">
        <f t="shared" si="746"/>
        <v>0.75727541121889486</v>
      </c>
      <c r="AB704" s="2">
        <f t="shared" si="747"/>
        <v>22.087199493884434</v>
      </c>
      <c r="AC704">
        <f t="shared" si="748"/>
        <v>237.10000000000002</v>
      </c>
      <c r="AD704" s="65">
        <f t="shared" si="754"/>
        <v>1.2621256853648248</v>
      </c>
      <c r="AE704" s="111"/>
      <c r="AF704" s="65"/>
      <c r="AG704" s="65"/>
      <c r="AH704" s="65" t="s">
        <v>6</v>
      </c>
      <c r="AI704" s="8">
        <f t="shared" si="749"/>
        <v>299.25</v>
      </c>
      <c r="AJ704" s="9">
        <f t="shared" si="750"/>
        <v>24.35902572754112</v>
      </c>
      <c r="AK704" s="203">
        <f t="shared" si="751"/>
        <v>0.75727541121889486</v>
      </c>
      <c r="AL704" s="2">
        <f t="shared" si="752"/>
        <v>22.087199493884434</v>
      </c>
      <c r="AM704"/>
    </row>
    <row r="705" spans="10:39" ht="15.6" thickTop="1" thickBot="1" x14ac:dyDescent="0.35">
      <c r="J705" s="1">
        <v>0.4</v>
      </c>
      <c r="K705" s="137">
        <f t="shared" si="724"/>
        <v>40</v>
      </c>
      <c r="L705" s="1"/>
      <c r="M705" s="65"/>
      <c r="N705" s="65" t="s">
        <v>17</v>
      </c>
      <c r="O705" s="250">
        <f t="shared" si="739"/>
        <v>141.6</v>
      </c>
      <c r="P705" s="243">
        <f t="shared" si="740"/>
        <v>4</v>
      </c>
      <c r="Q705" s="258">
        <f t="shared" si="741"/>
        <v>25.200000000000003</v>
      </c>
      <c r="R705" s="265">
        <f t="shared" si="742"/>
        <v>2</v>
      </c>
      <c r="S705">
        <f t="shared" si="743"/>
        <v>717</v>
      </c>
      <c r="T705" s="65">
        <f t="shared" si="753"/>
        <v>0.19748953974895397</v>
      </c>
      <c r="U705" s="124">
        <f>T468649</f>
        <v>0</v>
      </c>
      <c r="V705" s="65"/>
      <c r="W705" s="65"/>
      <c r="X705" s="65" t="s">
        <v>15</v>
      </c>
      <c r="Y705" s="8">
        <f t="shared" si="744"/>
        <v>141.6</v>
      </c>
      <c r="Z705" s="9">
        <f t="shared" si="745"/>
        <v>0.19748953974895397</v>
      </c>
      <c r="AA705" s="203">
        <f t="shared" si="746"/>
        <v>0</v>
      </c>
      <c r="AB705" s="2">
        <f t="shared" si="747"/>
        <v>15.996652719665272</v>
      </c>
      <c r="AC705">
        <f t="shared" si="748"/>
        <v>717</v>
      </c>
      <c r="AD705" s="65">
        <f t="shared" si="754"/>
        <v>0.19748953974895397</v>
      </c>
      <c r="AE705" s="111"/>
      <c r="AF705" s="65"/>
      <c r="AG705" s="65"/>
      <c r="AH705" s="65" t="s">
        <v>15</v>
      </c>
      <c r="AI705" s="8">
        <f t="shared" si="749"/>
        <v>141.6</v>
      </c>
      <c r="AJ705" s="9">
        <f t="shared" si="750"/>
        <v>0.19748953974895397</v>
      </c>
      <c r="AK705" s="203">
        <f t="shared" si="751"/>
        <v>0</v>
      </c>
      <c r="AL705" s="2">
        <f t="shared" si="752"/>
        <v>15.996652719665272</v>
      </c>
    </row>
    <row r="706" spans="10:39" s="3" customFormat="1" ht="15.6" thickTop="1" thickBot="1" x14ac:dyDescent="0.35">
      <c r="J706" s="1"/>
      <c r="K706" s="137"/>
      <c r="L706" s="1"/>
      <c r="M706" s="65"/>
      <c r="N706" s="65"/>
      <c r="O706" s="250" t="str">
        <f t="shared" si="739"/>
        <v/>
      </c>
      <c r="P706" s="243" t="str">
        <f t="shared" si="740"/>
        <v/>
      </c>
      <c r="Q706" s="258" t="str">
        <f t="shared" si="741"/>
        <v/>
      </c>
      <c r="R706" s="265" t="str">
        <f t="shared" si="742"/>
        <v/>
      </c>
      <c r="S706" t="str">
        <f t="shared" si="743"/>
        <v/>
      </c>
      <c r="T706" s="65" t="str">
        <f t="shared" si="753"/>
        <v/>
      </c>
      <c r="U706" s="124"/>
      <c r="V706" s="65"/>
      <c r="W706" s="65"/>
      <c r="X706" s="65" t="s">
        <v>98</v>
      </c>
      <c r="Y706" s="8" t="str">
        <f t="shared" si="744"/>
        <v/>
      </c>
      <c r="Z706" s="9" t="str">
        <f t="shared" si="745"/>
        <v/>
      </c>
      <c r="AA706" s="203" t="str">
        <f t="shared" si="746"/>
        <v/>
      </c>
      <c r="AB706" s="2" t="str">
        <f t="shared" si="747"/>
        <v/>
      </c>
      <c r="AC706" t="str">
        <f t="shared" si="748"/>
        <v/>
      </c>
      <c r="AD706" s="65" t="str">
        <f t="shared" si="754"/>
        <v/>
      </c>
      <c r="AE706" s="111"/>
      <c r="AF706" s="65"/>
      <c r="AG706" s="65"/>
      <c r="AH706" s="65" t="s">
        <v>98</v>
      </c>
      <c r="AI706" s="8" t="str">
        <f t="shared" si="749"/>
        <v/>
      </c>
      <c r="AJ706" s="9" t="str">
        <f t="shared" si="750"/>
        <v/>
      </c>
      <c r="AK706" s="203" t="str">
        <f t="shared" si="751"/>
        <v/>
      </c>
      <c r="AL706" s="2" t="str">
        <f t="shared" si="752"/>
        <v/>
      </c>
      <c r="AM706"/>
    </row>
    <row r="707" spans="10:39" ht="15.6" thickTop="1" thickBot="1" x14ac:dyDescent="0.35">
      <c r="J707" s="1"/>
      <c r="K707" s="137"/>
      <c r="L707" s="1"/>
      <c r="M707" s="65"/>
      <c r="N707" s="65"/>
      <c r="O707" s="250" t="str">
        <f t="shared" si="739"/>
        <v/>
      </c>
      <c r="P707" s="243" t="str">
        <f t="shared" si="740"/>
        <v/>
      </c>
      <c r="Q707" s="258" t="str">
        <f t="shared" si="741"/>
        <v/>
      </c>
      <c r="R707" s="265" t="str">
        <f t="shared" si="742"/>
        <v/>
      </c>
      <c r="S707" t="str">
        <f t="shared" si="743"/>
        <v/>
      </c>
      <c r="T707" s="65" t="str">
        <f t="shared" si="753"/>
        <v/>
      </c>
      <c r="U707" s="124"/>
      <c r="V707" s="65"/>
      <c r="W707" s="65"/>
      <c r="X707" s="65"/>
      <c r="Y707" s="8" t="str">
        <f t="shared" si="744"/>
        <v/>
      </c>
      <c r="Z707" s="9" t="str">
        <f t="shared" si="745"/>
        <v/>
      </c>
      <c r="AA707" s="203" t="str">
        <f t="shared" si="746"/>
        <v/>
      </c>
      <c r="AB707" s="2" t="str">
        <f t="shared" si="747"/>
        <v/>
      </c>
      <c r="AC707" t="str">
        <f t="shared" si="748"/>
        <v/>
      </c>
      <c r="AD707" s="65" t="str">
        <f t="shared" si="754"/>
        <v/>
      </c>
      <c r="AE707" s="111"/>
      <c r="AF707" s="65"/>
      <c r="AG707" s="65"/>
      <c r="AH707" s="65"/>
      <c r="AI707" s="8" t="str">
        <f t="shared" si="749"/>
        <v/>
      </c>
      <c r="AJ707" s="9" t="str">
        <f t="shared" si="750"/>
        <v/>
      </c>
      <c r="AK707" s="203" t="str">
        <f t="shared" si="751"/>
        <v/>
      </c>
      <c r="AL707" s="2" t="str">
        <f t="shared" si="752"/>
        <v/>
      </c>
    </row>
    <row r="708" spans="10:39" ht="15.6" thickTop="1" thickBot="1" x14ac:dyDescent="0.35">
      <c r="J708" s="1">
        <v>1</v>
      </c>
      <c r="K708" s="137">
        <f t="shared" si="724"/>
        <v>100</v>
      </c>
      <c r="L708" s="1"/>
      <c r="M708" s="65"/>
      <c r="N708" s="65" t="s">
        <v>134</v>
      </c>
      <c r="O708" s="250">
        <f t="shared" si="739"/>
        <v>120</v>
      </c>
      <c r="P708" s="243">
        <f t="shared" si="740"/>
        <v>24</v>
      </c>
      <c r="Q708" s="258">
        <f t="shared" si="741"/>
        <v>3</v>
      </c>
      <c r="R708" s="265">
        <f t="shared" si="742"/>
        <v>1</v>
      </c>
      <c r="S708">
        <f t="shared" si="743"/>
        <v>486</v>
      </c>
      <c r="T708" s="65" t="e">
        <f>#N/A</f>
        <v>#N/A</v>
      </c>
      <c r="U708" s="124">
        <f>T468652</f>
        <v>0</v>
      </c>
      <c r="V708" s="65"/>
      <c r="W708" s="65"/>
      <c r="X708" s="65" t="s">
        <v>20</v>
      </c>
      <c r="Y708" s="8" t="e">
        <f t="shared" si="744"/>
        <v>#N/A</v>
      </c>
      <c r="Z708" s="9" t="e">
        <f t="shared" si="745"/>
        <v>#N/A</v>
      </c>
      <c r="AA708" s="203" t="e">
        <f t="shared" si="746"/>
        <v>#N/A</v>
      </c>
      <c r="AB708" s="2" t="e">
        <f t="shared" si="747"/>
        <v>#N/A</v>
      </c>
      <c r="AC708">
        <f t="shared" si="748"/>
        <v>486</v>
      </c>
      <c r="AD708" s="65" t="e">
        <f>#N/A</f>
        <v>#N/A</v>
      </c>
      <c r="AE708" s="111"/>
      <c r="AF708" s="65"/>
      <c r="AG708" s="65"/>
      <c r="AH708" s="65" t="s">
        <v>20</v>
      </c>
      <c r="AI708" s="8" t="e">
        <f t="shared" si="749"/>
        <v>#N/A</v>
      </c>
      <c r="AJ708" s="9" t="e">
        <f t="shared" si="750"/>
        <v>#N/A</v>
      </c>
      <c r="AK708" s="203" t="e">
        <f t="shared" si="751"/>
        <v>#N/A</v>
      </c>
      <c r="AL708" s="2" t="e">
        <f t="shared" si="752"/>
        <v>#N/A</v>
      </c>
    </row>
    <row r="709" spans="10:39" ht="15.6" thickTop="1" thickBot="1" x14ac:dyDescent="0.35">
      <c r="J709" s="1">
        <v>2.5</v>
      </c>
      <c r="K709" s="137">
        <f t="shared" si="724"/>
        <v>250</v>
      </c>
      <c r="L709" s="1"/>
      <c r="M709" s="65"/>
      <c r="N709" s="65" t="s">
        <v>18</v>
      </c>
      <c r="O709" s="250">
        <f t="shared" si="739"/>
        <v>162.5</v>
      </c>
      <c r="P709" s="243">
        <f t="shared" si="740"/>
        <v>30</v>
      </c>
      <c r="Q709" s="258">
        <f t="shared" si="741"/>
        <v>10</v>
      </c>
      <c r="R709" s="265">
        <f t="shared" si="742"/>
        <v>2.5</v>
      </c>
      <c r="S709" t="str">
        <f t="shared" si="743"/>
        <v/>
      </c>
      <c r="T709" s="65" t="e">
        <f>#N/A</f>
        <v>#N/A</v>
      </c>
      <c r="U709" s="124">
        <f>T468653</f>
        <v>0</v>
      </c>
      <c r="V709" s="65"/>
      <c r="W709" s="65"/>
      <c r="X709" s="65"/>
      <c r="Y709" s="8" t="e">
        <f t="shared" si="744"/>
        <v>#N/A</v>
      </c>
      <c r="Z709" s="9" t="e">
        <f t="shared" si="745"/>
        <v>#N/A</v>
      </c>
      <c r="AA709" s="203" t="e">
        <f t="shared" si="746"/>
        <v>#N/A</v>
      </c>
      <c r="AB709" s="2" t="e">
        <f t="shared" si="747"/>
        <v>#N/A</v>
      </c>
      <c r="AC709" t="str">
        <f t="shared" si="748"/>
        <v/>
      </c>
      <c r="AD709" s="65" t="e">
        <f>#N/A</f>
        <v>#N/A</v>
      </c>
      <c r="AE709" s="111"/>
      <c r="AF709" s="65"/>
      <c r="AG709" s="65"/>
      <c r="AH709" s="65"/>
      <c r="AI709" s="8" t="e">
        <f t="shared" si="749"/>
        <v>#N/A</v>
      </c>
      <c r="AJ709" s="9" t="e">
        <f t="shared" si="750"/>
        <v>#N/A</v>
      </c>
      <c r="AK709" s="203" t="e">
        <f t="shared" si="751"/>
        <v>#N/A</v>
      </c>
      <c r="AL709" s="2" t="e">
        <f t="shared" si="752"/>
        <v>#N/A</v>
      </c>
    </row>
    <row r="710" spans="10:39" ht="15" thickTop="1" x14ac:dyDescent="0.3">
      <c r="J710" s="1">
        <v>0.2</v>
      </c>
      <c r="K710" s="124">
        <f t="shared" si="724"/>
        <v>20</v>
      </c>
      <c r="L710" s="1"/>
      <c r="M710" s="65"/>
      <c r="N710" s="65" t="s">
        <v>27</v>
      </c>
      <c r="O710" s="250">
        <f t="shared" si="739"/>
        <v>130.80000000000001</v>
      </c>
      <c r="P710" s="243">
        <f t="shared" si="740"/>
        <v>3</v>
      </c>
      <c r="Q710" s="258">
        <f t="shared" si="741"/>
        <v>2.8000000000000003</v>
      </c>
      <c r="R710" s="265">
        <f t="shared" si="742"/>
        <v>13</v>
      </c>
      <c r="S710">
        <f t="shared" si="743"/>
        <v>654</v>
      </c>
      <c r="T710" s="65" t="e">
        <f>#N/A</f>
        <v>#N/A</v>
      </c>
      <c r="U710" s="124">
        <f>T468654</f>
        <v>0</v>
      </c>
      <c r="V710" s="65"/>
      <c r="W710" s="65"/>
      <c r="X710" s="65" t="s">
        <v>27</v>
      </c>
      <c r="Y710" s="8" t="e">
        <f t="shared" si="744"/>
        <v>#N/A</v>
      </c>
      <c r="Z710" s="9" t="e">
        <f t="shared" si="745"/>
        <v>#N/A</v>
      </c>
      <c r="AA710" s="203" t="e">
        <f t="shared" si="746"/>
        <v>#N/A</v>
      </c>
      <c r="AB710" s="2" t="e">
        <f t="shared" si="747"/>
        <v>#N/A</v>
      </c>
      <c r="AC710">
        <f t="shared" si="748"/>
        <v>654</v>
      </c>
      <c r="AD710" s="65" t="e">
        <f>#N/A</f>
        <v>#N/A</v>
      </c>
      <c r="AE710" s="111"/>
      <c r="AF710" s="65"/>
      <c r="AG710" s="65"/>
      <c r="AH710" s="65" t="s">
        <v>27</v>
      </c>
      <c r="AI710" s="8" t="e">
        <f t="shared" si="749"/>
        <v>#N/A</v>
      </c>
      <c r="AJ710" s="9" t="e">
        <f t="shared" si="750"/>
        <v>#N/A</v>
      </c>
      <c r="AK710" s="203" t="e">
        <f t="shared" si="751"/>
        <v>#N/A</v>
      </c>
      <c r="AL710" s="2" t="e">
        <f t="shared" si="752"/>
        <v>#N/A</v>
      </c>
    </row>
    <row r="711" spans="10:39" x14ac:dyDescent="0.3">
      <c r="M711" s="7"/>
      <c r="N711" s="7"/>
      <c r="U711" s="125"/>
    </row>
    <row r="712" spans="10:39" x14ac:dyDescent="0.3">
      <c r="M712" s="7"/>
      <c r="N712" s="7"/>
      <c r="U712" s="125"/>
    </row>
    <row r="713" spans="10:39" x14ac:dyDescent="0.3">
      <c r="M713" s="7"/>
      <c r="N713" s="7"/>
      <c r="U713" s="125"/>
    </row>
    <row r="714" spans="10:39" x14ac:dyDescent="0.3">
      <c r="M714" s="7"/>
      <c r="N714" s="7"/>
      <c r="U714" s="125"/>
    </row>
    <row r="715" spans="10:39" x14ac:dyDescent="0.3">
      <c r="M715" s="7"/>
      <c r="N715" s="7"/>
      <c r="U715" s="125"/>
    </row>
    <row r="716" spans="10:39" s="3" customFormat="1" x14ac:dyDescent="0.3">
      <c r="J716"/>
      <c r="K716" s="125"/>
      <c r="L716"/>
      <c r="M716" s="7"/>
      <c r="N716" s="7"/>
      <c r="O716"/>
      <c r="P716"/>
      <c r="Q716"/>
      <c r="R716"/>
      <c r="S716"/>
      <c r="T716"/>
      <c r="U716" s="125"/>
      <c r="V716"/>
      <c r="W716"/>
      <c r="X716"/>
      <c r="Y716"/>
      <c r="Z716"/>
      <c r="AA716"/>
      <c r="AB716"/>
      <c r="AC716"/>
      <c r="AD716"/>
      <c r="AE716" s="125"/>
      <c r="AF716"/>
      <c r="AG716"/>
      <c r="AH716"/>
      <c r="AI716"/>
      <c r="AJ716"/>
      <c r="AK716"/>
      <c r="AL716"/>
      <c r="AM716"/>
    </row>
    <row r="717" spans="10:39" x14ac:dyDescent="0.3">
      <c r="M717" s="7"/>
      <c r="N717" s="7"/>
      <c r="U717" s="125"/>
    </row>
    <row r="718" spans="10:39" x14ac:dyDescent="0.3">
      <c r="M718" s="7"/>
      <c r="N718" s="7"/>
      <c r="U718" s="125"/>
    </row>
    <row r="719" spans="10:39" x14ac:dyDescent="0.3">
      <c r="M719" s="7"/>
      <c r="N719" s="7"/>
      <c r="U719" s="125"/>
    </row>
    <row r="720" spans="10:39" x14ac:dyDescent="0.3">
      <c r="M720" s="7"/>
      <c r="N720" s="7"/>
      <c r="U720" s="125"/>
    </row>
    <row r="721" spans="10:39" x14ac:dyDescent="0.3">
      <c r="M721" s="7"/>
      <c r="N721" s="7"/>
      <c r="U721" s="125"/>
    </row>
    <row r="722" spans="10:39" x14ac:dyDescent="0.3">
      <c r="M722" s="7"/>
      <c r="N722" s="7"/>
      <c r="U722" s="125"/>
    </row>
    <row r="723" spans="10:39" x14ac:dyDescent="0.3">
      <c r="M723" s="7"/>
      <c r="N723" s="7"/>
      <c r="U723" s="125"/>
    </row>
    <row r="724" spans="10:39" s="3" customFormat="1" x14ac:dyDescent="0.3">
      <c r="J724"/>
      <c r="K724" s="125"/>
      <c r="L724"/>
      <c r="M724" s="7"/>
      <c r="N724" s="7"/>
      <c r="O724"/>
      <c r="P724"/>
      <c r="Q724"/>
      <c r="R724"/>
      <c r="S724"/>
      <c r="T724"/>
      <c r="U724" s="125"/>
      <c r="V724"/>
      <c r="W724"/>
      <c r="X724"/>
      <c r="Y724"/>
      <c r="Z724"/>
      <c r="AA724"/>
      <c r="AB724"/>
      <c r="AC724"/>
      <c r="AD724"/>
      <c r="AE724" s="125"/>
      <c r="AF724"/>
      <c r="AG724"/>
      <c r="AH724"/>
      <c r="AI724"/>
      <c r="AJ724"/>
      <c r="AK724"/>
      <c r="AL724"/>
      <c r="AM724"/>
    </row>
    <row r="725" spans="10:39" x14ac:dyDescent="0.3">
      <c r="M725" s="7"/>
      <c r="N725" s="7"/>
      <c r="U725" s="125"/>
    </row>
    <row r="726" spans="10:39" x14ac:dyDescent="0.3">
      <c r="M726" s="7"/>
      <c r="N726" s="7"/>
      <c r="U726" s="125"/>
    </row>
    <row r="727" spans="10:39" x14ac:dyDescent="0.3">
      <c r="M727" s="7"/>
      <c r="N727" s="7"/>
      <c r="U727" s="125"/>
    </row>
    <row r="728" spans="10:39" x14ac:dyDescent="0.3">
      <c r="M728" s="7"/>
      <c r="N728" s="7"/>
      <c r="U728" s="125"/>
    </row>
    <row r="729" spans="10:39" x14ac:dyDescent="0.3">
      <c r="M729" s="7"/>
      <c r="N729" s="7"/>
      <c r="U729" s="125"/>
    </row>
    <row r="730" spans="10:39" x14ac:dyDescent="0.3">
      <c r="M730" s="7"/>
      <c r="N730" s="7"/>
      <c r="U730" s="125"/>
    </row>
    <row r="731" spans="10:39" x14ac:dyDescent="0.3">
      <c r="M731" s="7"/>
      <c r="N731" s="7"/>
      <c r="U731" s="125"/>
    </row>
    <row r="732" spans="10:39" s="3" customFormat="1" x14ac:dyDescent="0.3">
      <c r="J732"/>
      <c r="K732" s="125"/>
      <c r="L732"/>
      <c r="M732" s="7"/>
      <c r="N732" s="7"/>
      <c r="O732"/>
      <c r="P732"/>
      <c r="Q732"/>
      <c r="R732"/>
      <c r="S732"/>
      <c r="T732"/>
      <c r="U732" s="125"/>
      <c r="V732"/>
      <c r="W732"/>
      <c r="X732"/>
      <c r="Y732"/>
      <c r="Z732"/>
      <c r="AA732"/>
      <c r="AB732"/>
      <c r="AC732"/>
      <c r="AD732"/>
      <c r="AE732" s="125"/>
      <c r="AF732"/>
      <c r="AG732"/>
      <c r="AH732"/>
      <c r="AI732"/>
      <c r="AJ732"/>
      <c r="AK732"/>
      <c r="AL732"/>
      <c r="AM732"/>
    </row>
    <row r="733" spans="10:39" x14ac:dyDescent="0.3">
      <c r="M733" s="7"/>
      <c r="N733" s="7"/>
      <c r="U733" s="125"/>
    </row>
    <row r="734" spans="10:39" x14ac:dyDescent="0.3">
      <c r="M734" s="7"/>
      <c r="N734" s="7"/>
      <c r="U734" s="125"/>
    </row>
    <row r="735" spans="10:39" x14ac:dyDescent="0.3">
      <c r="M735" s="7"/>
      <c r="N735" s="7"/>
      <c r="U735" s="125"/>
    </row>
    <row r="736" spans="10:39" x14ac:dyDescent="0.3">
      <c r="M736" s="7"/>
      <c r="N736" s="7"/>
      <c r="U736" s="125"/>
    </row>
    <row r="737" spans="10:39" x14ac:dyDescent="0.3">
      <c r="M737" s="7"/>
      <c r="N737" s="7"/>
      <c r="U737" s="125"/>
    </row>
    <row r="738" spans="10:39" x14ac:dyDescent="0.3">
      <c r="M738" s="7"/>
      <c r="N738" s="7"/>
      <c r="U738" s="125"/>
    </row>
    <row r="739" spans="10:39" s="3" customFormat="1" x14ac:dyDescent="0.3">
      <c r="J739"/>
      <c r="K739" s="125"/>
      <c r="L739"/>
      <c r="M739" s="7"/>
      <c r="N739" s="7"/>
      <c r="O739"/>
      <c r="P739"/>
      <c r="Q739"/>
      <c r="R739"/>
      <c r="S739"/>
      <c r="T739"/>
      <c r="U739" s="125"/>
      <c r="V739"/>
      <c r="W739"/>
      <c r="X739"/>
      <c r="Y739"/>
      <c r="Z739"/>
      <c r="AA739"/>
      <c r="AB739"/>
      <c r="AC739"/>
      <c r="AD739"/>
      <c r="AE739" s="125"/>
      <c r="AF739"/>
      <c r="AG739"/>
      <c r="AH739"/>
      <c r="AI739"/>
      <c r="AJ739"/>
      <c r="AK739"/>
      <c r="AL739"/>
      <c r="AM739"/>
    </row>
    <row r="740" spans="10:39" x14ac:dyDescent="0.3">
      <c r="M740" s="7"/>
      <c r="N740" s="7"/>
      <c r="U740" s="125"/>
    </row>
    <row r="741" spans="10:39" x14ac:dyDescent="0.3">
      <c r="M741" s="7"/>
      <c r="N741" s="7"/>
      <c r="U741" s="125"/>
    </row>
    <row r="742" spans="10:39" x14ac:dyDescent="0.3">
      <c r="M742" s="7"/>
      <c r="N742" s="7"/>
      <c r="U742" s="125"/>
    </row>
    <row r="743" spans="10:39" x14ac:dyDescent="0.3">
      <c r="M743" s="7"/>
      <c r="N743" s="7"/>
      <c r="U743" s="125"/>
    </row>
    <row r="744" spans="10:39" x14ac:dyDescent="0.3">
      <c r="M744" s="7"/>
      <c r="N744" s="7"/>
      <c r="U744" s="125"/>
    </row>
    <row r="745" spans="10:39" x14ac:dyDescent="0.3">
      <c r="M745" s="7"/>
      <c r="N745" s="7"/>
      <c r="U745" s="125"/>
    </row>
    <row r="746" spans="10:39" x14ac:dyDescent="0.3">
      <c r="M746" s="7"/>
      <c r="N746" s="7"/>
      <c r="U746" s="125"/>
    </row>
    <row r="747" spans="10:39" x14ac:dyDescent="0.3">
      <c r="M747" s="7"/>
      <c r="N747" s="7"/>
      <c r="U747" s="125"/>
    </row>
    <row r="748" spans="10:39" s="3" customFormat="1" x14ac:dyDescent="0.3">
      <c r="J748"/>
      <c r="K748" s="125"/>
      <c r="L748"/>
      <c r="M748" s="7"/>
      <c r="N748" s="7"/>
      <c r="O748"/>
      <c r="P748"/>
      <c r="Q748"/>
      <c r="R748"/>
      <c r="S748"/>
      <c r="T748"/>
      <c r="U748" s="125"/>
      <c r="V748"/>
      <c r="W748"/>
      <c r="X748"/>
      <c r="Y748"/>
      <c r="Z748"/>
      <c r="AA748"/>
      <c r="AB748"/>
      <c r="AC748"/>
      <c r="AD748"/>
      <c r="AE748" s="125"/>
      <c r="AF748"/>
      <c r="AG748"/>
      <c r="AH748"/>
      <c r="AI748"/>
      <c r="AJ748"/>
      <c r="AK748"/>
      <c r="AL748"/>
      <c r="AM748"/>
    </row>
    <row r="749" spans="10:39" x14ac:dyDescent="0.3">
      <c r="M749" s="7"/>
      <c r="N749" s="7"/>
      <c r="U749" s="125"/>
    </row>
    <row r="750" spans="10:39" s="3" customFormat="1" x14ac:dyDescent="0.3">
      <c r="J750"/>
      <c r="K750" s="125"/>
      <c r="L750"/>
      <c r="M750" s="7"/>
      <c r="N750" s="7"/>
      <c r="O750"/>
      <c r="P750"/>
      <c r="Q750"/>
      <c r="R750"/>
      <c r="S750"/>
      <c r="T750"/>
      <c r="U750" s="125"/>
      <c r="V750"/>
      <c r="W750"/>
      <c r="X750"/>
      <c r="Y750"/>
      <c r="Z750"/>
      <c r="AA750"/>
      <c r="AB750"/>
      <c r="AC750"/>
      <c r="AD750"/>
      <c r="AE750" s="125"/>
      <c r="AF750"/>
      <c r="AG750"/>
      <c r="AH750"/>
      <c r="AI750"/>
      <c r="AJ750"/>
      <c r="AK750"/>
      <c r="AL750"/>
      <c r="AM750"/>
    </row>
    <row r="751" spans="10:39" x14ac:dyDescent="0.3">
      <c r="M751" s="7"/>
      <c r="N751" s="7"/>
      <c r="U751" s="125"/>
    </row>
    <row r="752" spans="10:39" x14ac:dyDescent="0.3">
      <c r="M752" s="7"/>
      <c r="N752" s="7"/>
      <c r="U752" s="125"/>
    </row>
    <row r="753" spans="10:39" x14ac:dyDescent="0.3">
      <c r="M753" s="7"/>
      <c r="N753" s="7"/>
      <c r="U753" s="125"/>
    </row>
    <row r="754" spans="10:39" x14ac:dyDescent="0.3">
      <c r="M754" s="7"/>
      <c r="N754" s="7"/>
      <c r="U754" s="125"/>
    </row>
    <row r="755" spans="10:39" x14ac:dyDescent="0.3">
      <c r="M755" s="7"/>
      <c r="N755" s="7"/>
      <c r="U755" s="125"/>
    </row>
    <row r="756" spans="10:39" x14ac:dyDescent="0.3">
      <c r="M756" s="7"/>
      <c r="N756" s="7"/>
      <c r="U756" s="125"/>
    </row>
    <row r="757" spans="10:39" x14ac:dyDescent="0.3">
      <c r="M757" s="7"/>
      <c r="N757" s="7"/>
      <c r="U757" s="125"/>
    </row>
    <row r="758" spans="10:39" x14ac:dyDescent="0.3">
      <c r="M758" s="7"/>
      <c r="N758" s="7"/>
      <c r="U758" s="125"/>
    </row>
    <row r="759" spans="10:39" x14ac:dyDescent="0.3">
      <c r="M759" s="7"/>
      <c r="N759" s="7"/>
      <c r="U759" s="125"/>
    </row>
    <row r="760" spans="10:39" s="3" customFormat="1" x14ac:dyDescent="0.3">
      <c r="J760"/>
      <c r="K760" s="125"/>
      <c r="L760"/>
      <c r="M760" s="7"/>
      <c r="N760" s="7"/>
      <c r="O760"/>
      <c r="P760"/>
      <c r="Q760"/>
      <c r="R760"/>
      <c r="S760"/>
      <c r="T760"/>
      <c r="U760" s="125"/>
      <c r="V760"/>
      <c r="W760"/>
      <c r="X760"/>
      <c r="Y760"/>
      <c r="Z760"/>
      <c r="AA760"/>
      <c r="AB760"/>
      <c r="AC760"/>
      <c r="AD760"/>
      <c r="AE760" s="125"/>
      <c r="AF760"/>
      <c r="AG760"/>
      <c r="AH760"/>
      <c r="AI760"/>
      <c r="AJ760"/>
      <c r="AK760"/>
      <c r="AL760"/>
      <c r="AM760"/>
    </row>
    <row r="761" spans="10:39" x14ac:dyDescent="0.3">
      <c r="M761" s="7"/>
      <c r="N761" s="7"/>
      <c r="U761" s="125"/>
    </row>
    <row r="762" spans="10:39" x14ac:dyDescent="0.3">
      <c r="M762" s="7"/>
      <c r="N762" s="7"/>
      <c r="U762" s="125"/>
    </row>
    <row r="763" spans="10:39" x14ac:dyDescent="0.3">
      <c r="M763" s="7"/>
      <c r="N763" s="7"/>
      <c r="U763" s="125"/>
    </row>
    <row r="764" spans="10:39" x14ac:dyDescent="0.3">
      <c r="M764" s="7"/>
      <c r="N764" s="7"/>
      <c r="U764" s="125"/>
    </row>
    <row r="765" spans="10:39" x14ac:dyDescent="0.3">
      <c r="M765" s="7"/>
      <c r="N765" s="7"/>
      <c r="U765" s="125"/>
    </row>
    <row r="766" spans="10:39" x14ac:dyDescent="0.3">
      <c r="M766" s="7"/>
      <c r="N766" s="7"/>
      <c r="U766" s="125"/>
    </row>
    <row r="767" spans="10:39" x14ac:dyDescent="0.3">
      <c r="M767" s="7"/>
      <c r="N767" s="7"/>
      <c r="U767" s="125"/>
    </row>
    <row r="768" spans="10:39" s="3" customFormat="1" x14ac:dyDescent="0.3">
      <c r="J768"/>
      <c r="K768" s="125"/>
      <c r="L768"/>
      <c r="M768" s="7"/>
      <c r="N768" s="7"/>
      <c r="O768"/>
      <c r="P768"/>
      <c r="Q768"/>
      <c r="R768"/>
      <c r="S768"/>
      <c r="T768"/>
      <c r="U768" s="125"/>
      <c r="V768"/>
      <c r="W768"/>
      <c r="X768"/>
      <c r="Y768"/>
      <c r="Z768"/>
      <c r="AA768"/>
      <c r="AB768"/>
      <c r="AC768"/>
      <c r="AD768"/>
      <c r="AE768" s="125"/>
      <c r="AF768"/>
      <c r="AG768"/>
      <c r="AH768"/>
      <c r="AI768"/>
      <c r="AJ768"/>
      <c r="AK768"/>
      <c r="AL768"/>
      <c r="AM768"/>
    </row>
    <row r="769" spans="10:39" x14ac:dyDescent="0.3">
      <c r="M769" s="7"/>
      <c r="N769" s="7"/>
      <c r="U769" s="125"/>
    </row>
    <row r="770" spans="10:39" x14ac:dyDescent="0.3">
      <c r="M770" s="7"/>
      <c r="N770" s="7"/>
      <c r="U770" s="125"/>
    </row>
    <row r="771" spans="10:39" x14ac:dyDescent="0.3">
      <c r="M771" s="7"/>
      <c r="N771" s="7"/>
      <c r="U771" s="125"/>
    </row>
    <row r="772" spans="10:39" x14ac:dyDescent="0.3">
      <c r="M772" s="7"/>
      <c r="N772" s="7"/>
      <c r="U772" s="125"/>
    </row>
    <row r="773" spans="10:39" x14ac:dyDescent="0.3">
      <c r="M773" s="7"/>
      <c r="N773" s="7"/>
      <c r="U773" s="125"/>
    </row>
    <row r="774" spans="10:39" x14ac:dyDescent="0.3">
      <c r="M774" s="7"/>
      <c r="N774" s="7"/>
      <c r="U774" s="125"/>
    </row>
    <row r="775" spans="10:39" x14ac:dyDescent="0.3">
      <c r="M775" s="7"/>
      <c r="N775" s="7"/>
      <c r="U775" s="125"/>
    </row>
    <row r="776" spans="10:39" s="3" customFormat="1" x14ac:dyDescent="0.3">
      <c r="J776"/>
      <c r="K776" s="125"/>
      <c r="L776"/>
      <c r="M776" s="7"/>
      <c r="N776" s="7"/>
      <c r="O776"/>
      <c r="P776"/>
      <c r="Q776"/>
      <c r="R776"/>
      <c r="S776"/>
      <c r="T776"/>
      <c r="U776" s="125"/>
      <c r="V776"/>
      <c r="W776"/>
      <c r="X776"/>
      <c r="Y776"/>
      <c r="Z776"/>
      <c r="AA776"/>
      <c r="AB776"/>
      <c r="AC776"/>
      <c r="AD776"/>
      <c r="AE776" s="125"/>
      <c r="AF776"/>
      <c r="AG776"/>
      <c r="AH776"/>
      <c r="AI776"/>
      <c r="AJ776"/>
      <c r="AK776"/>
      <c r="AL776"/>
      <c r="AM776"/>
    </row>
    <row r="777" spans="10:39" x14ac:dyDescent="0.3">
      <c r="M777" s="7"/>
      <c r="N777" s="7"/>
      <c r="U777" s="125"/>
    </row>
    <row r="778" spans="10:39" x14ac:dyDescent="0.3">
      <c r="M778" s="7"/>
      <c r="N778" s="7"/>
      <c r="U778" s="125"/>
    </row>
    <row r="779" spans="10:39" x14ac:dyDescent="0.3">
      <c r="M779" s="7"/>
      <c r="N779" s="7"/>
      <c r="U779" s="125"/>
    </row>
    <row r="780" spans="10:39" x14ac:dyDescent="0.3">
      <c r="M780" s="7"/>
      <c r="N780" s="7"/>
      <c r="U780" s="125"/>
    </row>
    <row r="781" spans="10:39" x14ac:dyDescent="0.3">
      <c r="M781" s="7"/>
      <c r="N781" s="7"/>
      <c r="U781" s="125"/>
    </row>
    <row r="782" spans="10:39" x14ac:dyDescent="0.3">
      <c r="M782" s="7"/>
      <c r="N782" s="7"/>
      <c r="U782" s="125"/>
    </row>
    <row r="783" spans="10:39" x14ac:dyDescent="0.3">
      <c r="M783" s="7"/>
      <c r="N783" s="7"/>
      <c r="U783" s="125"/>
    </row>
    <row r="784" spans="10:39" s="3" customFormat="1" x14ac:dyDescent="0.3">
      <c r="J784"/>
      <c r="K784" s="125"/>
      <c r="L784"/>
      <c r="M784" s="7"/>
      <c r="N784" s="7"/>
      <c r="O784"/>
      <c r="P784"/>
      <c r="Q784"/>
      <c r="R784"/>
      <c r="S784"/>
      <c r="T784"/>
      <c r="U784" s="125"/>
      <c r="V784"/>
      <c r="W784"/>
      <c r="X784"/>
      <c r="Y784"/>
      <c r="Z784"/>
      <c r="AA784"/>
      <c r="AB784"/>
      <c r="AC784"/>
      <c r="AD784"/>
      <c r="AE784" s="125"/>
      <c r="AF784"/>
      <c r="AG784"/>
      <c r="AH784"/>
      <c r="AI784"/>
      <c r="AJ784"/>
      <c r="AK784"/>
      <c r="AL784"/>
      <c r="AM784"/>
    </row>
    <row r="785" spans="10:39" x14ac:dyDescent="0.3">
      <c r="M785" s="7"/>
      <c r="N785" s="7"/>
      <c r="U785" s="125"/>
    </row>
    <row r="786" spans="10:39" x14ac:dyDescent="0.3">
      <c r="M786" s="7"/>
      <c r="N786" s="7"/>
      <c r="U786" s="125"/>
    </row>
    <row r="787" spans="10:39" x14ac:dyDescent="0.3">
      <c r="M787" s="7"/>
      <c r="N787" s="7"/>
      <c r="U787" s="125"/>
    </row>
    <row r="788" spans="10:39" x14ac:dyDescent="0.3">
      <c r="M788" s="7"/>
      <c r="N788" s="7"/>
      <c r="U788" s="125"/>
    </row>
    <row r="789" spans="10:39" x14ac:dyDescent="0.3">
      <c r="M789" s="7"/>
      <c r="N789" s="7"/>
      <c r="U789" s="125"/>
    </row>
    <row r="790" spans="10:39" x14ac:dyDescent="0.3">
      <c r="M790" s="7"/>
      <c r="N790" s="7"/>
      <c r="U790" s="125"/>
    </row>
    <row r="791" spans="10:39" s="3" customFormat="1" x14ac:dyDescent="0.3">
      <c r="J791"/>
      <c r="K791" s="125"/>
      <c r="L791"/>
      <c r="M791" s="7"/>
      <c r="N791" s="7"/>
      <c r="O791"/>
      <c r="P791"/>
      <c r="Q791"/>
      <c r="R791"/>
      <c r="S791"/>
      <c r="T791"/>
      <c r="U791" s="125"/>
      <c r="V791"/>
      <c r="W791"/>
      <c r="X791"/>
      <c r="Y791"/>
      <c r="Z791"/>
      <c r="AA791"/>
      <c r="AB791"/>
      <c r="AC791"/>
      <c r="AD791"/>
      <c r="AE791" s="125"/>
      <c r="AF791"/>
      <c r="AG791"/>
      <c r="AH791"/>
      <c r="AI791"/>
      <c r="AJ791"/>
      <c r="AK791"/>
      <c r="AL791"/>
      <c r="AM791"/>
    </row>
    <row r="792" spans="10:39" x14ac:dyDescent="0.3">
      <c r="M792" s="7"/>
      <c r="N792" s="7"/>
      <c r="U792" s="125"/>
    </row>
    <row r="793" spans="10:39" s="3" customFormat="1" x14ac:dyDescent="0.3">
      <c r="J793"/>
      <c r="K793" s="125"/>
      <c r="L793"/>
      <c r="M793" s="7"/>
      <c r="N793" s="7"/>
      <c r="O793"/>
      <c r="P793"/>
      <c r="Q793"/>
      <c r="R793"/>
      <c r="S793"/>
      <c r="T793"/>
      <c r="U793" s="125"/>
      <c r="V793"/>
      <c r="W793"/>
      <c r="X793"/>
      <c r="Y793"/>
      <c r="Z793"/>
      <c r="AA793"/>
      <c r="AB793"/>
      <c r="AC793"/>
      <c r="AD793"/>
      <c r="AE793" s="125"/>
      <c r="AF793"/>
      <c r="AG793"/>
      <c r="AH793"/>
      <c r="AI793"/>
      <c r="AJ793"/>
      <c r="AK793"/>
      <c r="AL793"/>
      <c r="AM793"/>
    </row>
    <row r="794" spans="10:39" x14ac:dyDescent="0.3">
      <c r="M794" s="7"/>
      <c r="N794" s="7"/>
      <c r="U794" s="125"/>
    </row>
    <row r="795" spans="10:39" x14ac:dyDescent="0.3">
      <c r="M795" s="7"/>
      <c r="N795" s="7"/>
      <c r="U795" s="125"/>
    </row>
    <row r="796" spans="10:39" x14ac:dyDescent="0.3">
      <c r="M796" s="7"/>
      <c r="N796" s="7"/>
      <c r="U796" s="125"/>
    </row>
    <row r="797" spans="10:39" x14ac:dyDescent="0.3">
      <c r="M797" s="7"/>
      <c r="N797" s="7"/>
      <c r="U797" s="125"/>
    </row>
    <row r="798" spans="10:39" x14ac:dyDescent="0.3">
      <c r="M798" s="7"/>
      <c r="N798" s="7"/>
      <c r="U798" s="125"/>
    </row>
    <row r="799" spans="10:39" x14ac:dyDescent="0.3">
      <c r="M799" s="7"/>
      <c r="N799" s="7"/>
      <c r="U799" s="125"/>
    </row>
    <row r="800" spans="10:39" x14ac:dyDescent="0.3">
      <c r="M800" s="7"/>
      <c r="N800" s="7"/>
      <c r="U800" s="125"/>
    </row>
    <row r="801" spans="10:39" x14ac:dyDescent="0.3">
      <c r="M801" s="7"/>
      <c r="N801" s="7"/>
      <c r="U801" s="125"/>
    </row>
    <row r="802" spans="10:39" x14ac:dyDescent="0.3">
      <c r="M802" s="7"/>
      <c r="N802" s="7"/>
      <c r="U802" s="125"/>
    </row>
    <row r="803" spans="10:39" s="3" customFormat="1" x14ac:dyDescent="0.3">
      <c r="J803"/>
      <c r="K803" s="125"/>
      <c r="L803"/>
      <c r="M803" s="7"/>
      <c r="N803" s="7"/>
      <c r="O803"/>
      <c r="P803"/>
      <c r="Q803"/>
      <c r="R803"/>
      <c r="S803"/>
      <c r="T803"/>
      <c r="U803" s="125"/>
      <c r="V803"/>
      <c r="W803"/>
      <c r="X803"/>
      <c r="Y803"/>
      <c r="Z803"/>
      <c r="AA803"/>
      <c r="AB803"/>
      <c r="AC803"/>
      <c r="AD803"/>
      <c r="AE803" s="125"/>
      <c r="AF803"/>
      <c r="AG803"/>
      <c r="AH803"/>
      <c r="AI803"/>
      <c r="AJ803"/>
      <c r="AK803"/>
      <c r="AL803"/>
      <c r="AM803"/>
    </row>
    <row r="804" spans="10:39" x14ac:dyDescent="0.3">
      <c r="M804" s="7"/>
      <c r="N804" s="7"/>
      <c r="U804" s="125"/>
    </row>
    <row r="805" spans="10:39" x14ac:dyDescent="0.3">
      <c r="M805" s="7"/>
      <c r="N805" s="7"/>
      <c r="U805" s="125"/>
    </row>
    <row r="806" spans="10:39" x14ac:dyDescent="0.3">
      <c r="M806" s="7"/>
      <c r="N806" s="7"/>
      <c r="U806" s="125"/>
    </row>
    <row r="807" spans="10:39" x14ac:dyDescent="0.3">
      <c r="M807" s="7"/>
      <c r="N807" s="7"/>
      <c r="U807" s="125"/>
    </row>
    <row r="808" spans="10:39" x14ac:dyDescent="0.3">
      <c r="M808" s="7"/>
      <c r="N808" s="7"/>
      <c r="U808" s="125"/>
    </row>
    <row r="809" spans="10:39" x14ac:dyDescent="0.3">
      <c r="M809" s="7"/>
      <c r="N809" s="7"/>
      <c r="U809" s="125"/>
    </row>
    <row r="810" spans="10:39" x14ac:dyDescent="0.3">
      <c r="M810" s="7"/>
      <c r="N810" s="7"/>
      <c r="U810" s="125"/>
    </row>
    <row r="811" spans="10:39" s="3" customFormat="1" x14ac:dyDescent="0.3">
      <c r="J811"/>
      <c r="K811" s="125"/>
      <c r="L811"/>
      <c r="M811" s="7"/>
      <c r="N811" s="7"/>
      <c r="O811"/>
      <c r="P811"/>
      <c r="Q811"/>
      <c r="R811"/>
      <c r="S811"/>
      <c r="T811"/>
      <c r="U811" s="125"/>
      <c r="V811"/>
      <c r="W811"/>
      <c r="X811"/>
      <c r="Y811"/>
      <c r="Z811"/>
      <c r="AA811"/>
      <c r="AB811"/>
      <c r="AC811"/>
      <c r="AD811"/>
      <c r="AE811" s="125"/>
      <c r="AF811"/>
      <c r="AG811"/>
      <c r="AH811"/>
      <c r="AI811"/>
      <c r="AJ811"/>
      <c r="AK811"/>
      <c r="AL811"/>
      <c r="AM811"/>
    </row>
    <row r="812" spans="10:39" x14ac:dyDescent="0.3">
      <c r="M812" s="7"/>
      <c r="N812" s="7"/>
      <c r="U812" s="125"/>
    </row>
    <row r="813" spans="10:39" x14ac:dyDescent="0.3">
      <c r="M813" s="7"/>
      <c r="N813" s="7"/>
      <c r="U813" s="125"/>
    </row>
    <row r="814" spans="10:39" x14ac:dyDescent="0.3">
      <c r="M814" s="7"/>
      <c r="N814" s="7"/>
      <c r="U814" s="125"/>
    </row>
    <row r="815" spans="10:39" x14ac:dyDescent="0.3">
      <c r="M815" s="7"/>
      <c r="N815" s="7"/>
      <c r="U815" s="125"/>
    </row>
    <row r="816" spans="10:39" x14ac:dyDescent="0.3">
      <c r="M816" s="7"/>
      <c r="N816" s="7"/>
      <c r="U816" s="125"/>
    </row>
    <row r="817" spans="10:39" x14ac:dyDescent="0.3">
      <c r="M817" s="7"/>
      <c r="N817" s="7"/>
      <c r="U817" s="125"/>
    </row>
    <row r="818" spans="10:39" x14ac:dyDescent="0.3">
      <c r="M818" s="7"/>
      <c r="N818" s="7"/>
      <c r="U818" s="125"/>
    </row>
    <row r="819" spans="10:39" s="3" customFormat="1" x14ac:dyDescent="0.3">
      <c r="J819"/>
      <c r="K819" s="125"/>
      <c r="L819"/>
      <c r="M819" s="7"/>
      <c r="N819" s="7"/>
      <c r="O819"/>
      <c r="P819"/>
      <c r="Q819"/>
      <c r="R819"/>
      <c r="S819"/>
      <c r="T819"/>
      <c r="U819" s="125"/>
      <c r="V819"/>
      <c r="W819"/>
      <c r="X819"/>
      <c r="Y819"/>
      <c r="Z819"/>
      <c r="AA819"/>
      <c r="AB819"/>
      <c r="AC819"/>
      <c r="AD819"/>
      <c r="AE819" s="125"/>
      <c r="AF819"/>
      <c r="AG819"/>
      <c r="AH819"/>
      <c r="AI819"/>
      <c r="AJ819"/>
      <c r="AK819"/>
      <c r="AL819"/>
      <c r="AM819"/>
    </row>
    <row r="820" spans="10:39" x14ac:dyDescent="0.3">
      <c r="M820" s="7"/>
      <c r="N820" s="7"/>
      <c r="U820" s="125"/>
    </row>
    <row r="821" spans="10:39" x14ac:dyDescent="0.3">
      <c r="M821" s="7"/>
      <c r="N821" s="7"/>
      <c r="U821" s="125"/>
    </row>
    <row r="822" spans="10:39" x14ac:dyDescent="0.3">
      <c r="M822" s="7"/>
      <c r="N822" s="7"/>
      <c r="U822" s="125"/>
    </row>
    <row r="823" spans="10:39" x14ac:dyDescent="0.3">
      <c r="M823" s="7"/>
      <c r="N823" s="7"/>
      <c r="U823" s="125"/>
    </row>
    <row r="824" spans="10:39" x14ac:dyDescent="0.3">
      <c r="M824" s="7"/>
      <c r="N824" s="7"/>
      <c r="U824" s="125"/>
    </row>
    <row r="825" spans="10:39" x14ac:dyDescent="0.3">
      <c r="M825" s="7"/>
      <c r="N825" s="7"/>
      <c r="U825" s="125"/>
    </row>
    <row r="826" spans="10:39" x14ac:dyDescent="0.3">
      <c r="M826" s="7"/>
      <c r="N826" s="7"/>
      <c r="U826" s="125"/>
    </row>
    <row r="827" spans="10:39" s="3" customFormat="1" x14ac:dyDescent="0.3">
      <c r="J827"/>
      <c r="K827" s="125"/>
      <c r="L827"/>
      <c r="M827" s="7"/>
      <c r="N827" s="7"/>
      <c r="O827"/>
      <c r="P827"/>
      <c r="Q827"/>
      <c r="R827"/>
      <c r="S827"/>
      <c r="T827"/>
      <c r="U827" s="125"/>
      <c r="V827"/>
      <c r="W827"/>
      <c r="X827"/>
      <c r="Y827"/>
      <c r="Z827"/>
      <c r="AA827"/>
      <c r="AB827"/>
      <c r="AC827"/>
      <c r="AD827"/>
      <c r="AE827" s="125"/>
      <c r="AF827"/>
      <c r="AG827"/>
      <c r="AH827"/>
      <c r="AI827"/>
      <c r="AJ827"/>
      <c r="AK827"/>
      <c r="AL827"/>
      <c r="AM827"/>
    </row>
    <row r="828" spans="10:39" x14ac:dyDescent="0.3">
      <c r="M828" s="7"/>
      <c r="N828" s="7"/>
      <c r="U828" s="125"/>
    </row>
    <row r="829" spans="10:39" x14ac:dyDescent="0.3">
      <c r="M829" s="7"/>
      <c r="N829" s="7"/>
      <c r="U829" s="125"/>
    </row>
    <row r="830" spans="10:39" x14ac:dyDescent="0.3">
      <c r="M830" s="7"/>
      <c r="N830" s="7"/>
      <c r="U830" s="125"/>
    </row>
    <row r="831" spans="10:39" x14ac:dyDescent="0.3">
      <c r="M831" s="7"/>
      <c r="N831" s="7"/>
      <c r="U831" s="125"/>
    </row>
    <row r="832" spans="10:39" x14ac:dyDescent="0.3">
      <c r="M832" s="7"/>
      <c r="N832" s="7"/>
      <c r="U832" s="125"/>
    </row>
    <row r="833" spans="10:39" x14ac:dyDescent="0.3">
      <c r="M833" s="7"/>
      <c r="N833" s="7"/>
      <c r="U833" s="125"/>
    </row>
    <row r="834" spans="10:39" s="3" customFormat="1" x14ac:dyDescent="0.3">
      <c r="J834"/>
      <c r="K834" s="125"/>
      <c r="L834"/>
      <c r="M834" s="7"/>
      <c r="N834" s="7"/>
      <c r="O834"/>
      <c r="P834"/>
      <c r="Q834"/>
      <c r="R834"/>
      <c r="S834"/>
      <c r="T834"/>
      <c r="U834" s="125"/>
      <c r="V834"/>
      <c r="W834"/>
      <c r="X834"/>
      <c r="Y834"/>
      <c r="Z834"/>
      <c r="AA834"/>
      <c r="AB834"/>
      <c r="AC834"/>
      <c r="AD834"/>
      <c r="AE834" s="125"/>
      <c r="AF834"/>
      <c r="AG834"/>
      <c r="AH834"/>
      <c r="AI834"/>
      <c r="AJ834"/>
      <c r="AK834"/>
      <c r="AL834"/>
      <c r="AM834"/>
    </row>
    <row r="835" spans="10:39" x14ac:dyDescent="0.3">
      <c r="M835" s="7"/>
      <c r="N835" s="7"/>
      <c r="U835" s="125"/>
    </row>
    <row r="836" spans="10:39" s="3" customFormat="1" x14ac:dyDescent="0.3">
      <c r="J836"/>
      <c r="K836" s="125"/>
      <c r="L836"/>
      <c r="M836" s="7"/>
      <c r="N836" s="7"/>
      <c r="O836"/>
      <c r="P836"/>
      <c r="Q836"/>
      <c r="R836"/>
      <c r="S836"/>
      <c r="T836"/>
      <c r="U836" s="125"/>
      <c r="V836"/>
      <c r="W836"/>
      <c r="X836"/>
      <c r="Y836"/>
      <c r="Z836"/>
      <c r="AA836"/>
      <c r="AB836"/>
      <c r="AC836"/>
      <c r="AD836"/>
      <c r="AE836" s="125"/>
      <c r="AF836"/>
      <c r="AG836"/>
      <c r="AH836"/>
      <c r="AI836"/>
      <c r="AJ836"/>
      <c r="AK836"/>
      <c r="AL836"/>
      <c r="AM836"/>
    </row>
    <row r="837" spans="10:39" x14ac:dyDescent="0.3">
      <c r="M837" s="7"/>
      <c r="N837" s="7"/>
      <c r="U837" s="125"/>
    </row>
    <row r="838" spans="10:39" x14ac:dyDescent="0.3">
      <c r="M838" s="7"/>
      <c r="N838" s="7"/>
      <c r="U838" s="125"/>
    </row>
    <row r="839" spans="10:39" x14ac:dyDescent="0.3">
      <c r="M839" s="7"/>
      <c r="N839" s="7"/>
      <c r="U839" s="125"/>
    </row>
    <row r="840" spans="10:39" x14ac:dyDescent="0.3">
      <c r="M840" s="7"/>
      <c r="N840" s="7"/>
      <c r="U840" s="125"/>
    </row>
    <row r="841" spans="10:39" x14ac:dyDescent="0.3">
      <c r="M841" s="7"/>
      <c r="N841" s="7"/>
      <c r="U841" s="125"/>
    </row>
    <row r="842" spans="10:39" x14ac:dyDescent="0.3">
      <c r="M842" s="7"/>
      <c r="N842" s="7"/>
      <c r="U842" s="125"/>
    </row>
    <row r="843" spans="10:39" x14ac:dyDescent="0.3">
      <c r="M843" s="7"/>
      <c r="N843" s="7"/>
      <c r="U843" s="125"/>
    </row>
    <row r="844" spans="10:39" x14ac:dyDescent="0.3">
      <c r="M844" s="7"/>
      <c r="N844" s="7"/>
      <c r="U844" s="125"/>
    </row>
    <row r="845" spans="10:39" x14ac:dyDescent="0.3">
      <c r="M845" s="7"/>
      <c r="N845" s="7"/>
      <c r="U845" s="125"/>
    </row>
    <row r="846" spans="10:39" s="3" customFormat="1" x14ac:dyDescent="0.3">
      <c r="J846"/>
      <c r="K846" s="125"/>
      <c r="L846"/>
      <c r="M846" s="7"/>
      <c r="N846" s="7"/>
      <c r="O846"/>
      <c r="P846"/>
      <c r="Q846"/>
      <c r="R846"/>
      <c r="S846"/>
      <c r="T846"/>
      <c r="U846" s="125"/>
      <c r="V846"/>
      <c r="W846"/>
      <c r="X846"/>
      <c r="Y846"/>
      <c r="Z846"/>
      <c r="AA846"/>
      <c r="AB846"/>
      <c r="AC846"/>
      <c r="AD846"/>
      <c r="AE846" s="125"/>
      <c r="AF846"/>
      <c r="AG846"/>
      <c r="AH846"/>
      <c r="AI846"/>
      <c r="AJ846"/>
      <c r="AK846"/>
      <c r="AL846"/>
      <c r="AM846"/>
    </row>
    <row r="847" spans="10:39" x14ac:dyDescent="0.3">
      <c r="M847" s="7"/>
      <c r="N847" s="7"/>
      <c r="U847" s="125"/>
    </row>
    <row r="848" spans="10:39" x14ac:dyDescent="0.3">
      <c r="M848" s="7"/>
      <c r="N848" s="7"/>
      <c r="U848" s="125"/>
    </row>
    <row r="849" spans="10:39" x14ac:dyDescent="0.3">
      <c r="M849" s="7"/>
      <c r="N849" s="7"/>
      <c r="U849" s="125"/>
    </row>
    <row r="850" spans="10:39" x14ac:dyDescent="0.3">
      <c r="M850" s="7"/>
      <c r="N850" s="7"/>
      <c r="U850" s="125"/>
    </row>
    <row r="851" spans="10:39" x14ac:dyDescent="0.3">
      <c r="M851" s="7"/>
      <c r="N851" s="7"/>
      <c r="U851" s="125"/>
    </row>
    <row r="852" spans="10:39" x14ac:dyDescent="0.3">
      <c r="M852" s="7"/>
      <c r="N852" s="7"/>
      <c r="U852" s="125"/>
    </row>
    <row r="853" spans="10:39" x14ac:dyDescent="0.3">
      <c r="M853" s="7"/>
      <c r="N853" s="7"/>
      <c r="U853" s="125"/>
    </row>
    <row r="854" spans="10:39" s="3" customFormat="1" x14ac:dyDescent="0.3">
      <c r="J854"/>
      <c r="K854" s="125"/>
      <c r="L854"/>
      <c r="M854"/>
      <c r="N854"/>
      <c r="O854"/>
      <c r="P854"/>
      <c r="Q854"/>
      <c r="R854"/>
      <c r="S854"/>
      <c r="T854"/>
      <c r="U854" s="125"/>
      <c r="V854"/>
      <c r="W854"/>
      <c r="X854"/>
      <c r="Y854"/>
      <c r="Z854"/>
      <c r="AA854"/>
      <c r="AB854"/>
      <c r="AC854"/>
      <c r="AD854"/>
      <c r="AE854" s="125"/>
      <c r="AF854"/>
      <c r="AG854"/>
      <c r="AH854"/>
      <c r="AI854"/>
      <c r="AJ854"/>
      <c r="AK854"/>
      <c r="AL854"/>
      <c r="AM854"/>
    </row>
    <row r="855" spans="10:39" x14ac:dyDescent="0.3">
      <c r="U855" s="125"/>
    </row>
    <row r="856" spans="10:39" x14ac:dyDescent="0.3">
      <c r="U856" s="125"/>
    </row>
    <row r="857" spans="10:39" x14ac:dyDescent="0.3">
      <c r="U857" s="125"/>
    </row>
    <row r="858" spans="10:39" x14ac:dyDescent="0.3">
      <c r="U858" s="125"/>
    </row>
    <row r="859" spans="10:39" x14ac:dyDescent="0.3">
      <c r="U859" s="125"/>
    </row>
    <row r="860" spans="10:39" x14ac:dyDescent="0.3">
      <c r="U860" s="125"/>
    </row>
    <row r="861" spans="10:39" x14ac:dyDescent="0.3">
      <c r="U861" s="125"/>
    </row>
    <row r="862" spans="10:39" s="3" customFormat="1" x14ac:dyDescent="0.3">
      <c r="J862"/>
      <c r="K862" s="125"/>
      <c r="L862"/>
      <c r="M862"/>
      <c r="N862"/>
      <c r="O862"/>
      <c r="P862"/>
      <c r="Q862"/>
      <c r="R862"/>
      <c r="S862"/>
      <c r="T862"/>
      <c r="U862" s="125"/>
      <c r="V862"/>
      <c r="W862"/>
      <c r="X862"/>
      <c r="Y862"/>
      <c r="Z862"/>
      <c r="AA862"/>
      <c r="AB862"/>
      <c r="AC862"/>
      <c r="AD862"/>
      <c r="AE862" s="125"/>
      <c r="AF862"/>
      <c r="AG862"/>
      <c r="AH862"/>
      <c r="AI862"/>
      <c r="AJ862"/>
      <c r="AK862"/>
      <c r="AL862"/>
      <c r="AM862"/>
    </row>
    <row r="863" spans="10:39" x14ac:dyDescent="0.3">
      <c r="U863" s="125"/>
    </row>
    <row r="864" spans="10:39" x14ac:dyDescent="0.3">
      <c r="U864" s="125"/>
    </row>
    <row r="865" spans="10:39" x14ac:dyDescent="0.3">
      <c r="U865" s="125"/>
    </row>
    <row r="866" spans="10:39" x14ac:dyDescent="0.3">
      <c r="U866" s="125"/>
    </row>
    <row r="867" spans="10:39" x14ac:dyDescent="0.3">
      <c r="U867" s="125"/>
    </row>
    <row r="868" spans="10:39" x14ac:dyDescent="0.3">
      <c r="U868" s="125"/>
    </row>
    <row r="869" spans="10:39" x14ac:dyDescent="0.3">
      <c r="U869" s="125"/>
    </row>
    <row r="870" spans="10:39" s="3" customFormat="1" x14ac:dyDescent="0.3">
      <c r="J870"/>
      <c r="K870" s="125"/>
      <c r="L870"/>
      <c r="M870"/>
      <c r="N870"/>
      <c r="O870"/>
      <c r="P870"/>
      <c r="Q870"/>
      <c r="R870"/>
      <c r="S870"/>
      <c r="T870"/>
      <c r="U870" s="125"/>
      <c r="V870"/>
      <c r="W870"/>
      <c r="X870"/>
      <c r="Y870"/>
      <c r="Z870"/>
      <c r="AA870"/>
      <c r="AB870"/>
      <c r="AC870"/>
      <c r="AD870"/>
      <c r="AE870" s="125"/>
      <c r="AF870"/>
      <c r="AG870"/>
      <c r="AH870"/>
      <c r="AI870"/>
      <c r="AJ870"/>
      <c r="AK870"/>
      <c r="AL870"/>
      <c r="AM870"/>
    </row>
    <row r="871" spans="10:39" x14ac:dyDescent="0.3">
      <c r="U871" s="125"/>
    </row>
    <row r="872" spans="10:39" x14ac:dyDescent="0.3">
      <c r="U872" s="125"/>
    </row>
    <row r="873" spans="10:39" x14ac:dyDescent="0.3">
      <c r="U873" s="125"/>
    </row>
    <row r="877" spans="10:39" s="3" customFormat="1" x14ac:dyDescent="0.3">
      <c r="J877"/>
      <c r="K877" s="125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 s="125"/>
      <c r="AF877"/>
      <c r="AG877"/>
      <c r="AH877"/>
      <c r="AI877"/>
      <c r="AJ877"/>
      <c r="AK877"/>
      <c r="AL877"/>
      <c r="AM877"/>
    </row>
    <row r="879" spans="10:39" s="3" customFormat="1" x14ac:dyDescent="0.3">
      <c r="J879"/>
      <c r="K879" s="125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 s="125"/>
      <c r="AF879"/>
      <c r="AG879"/>
      <c r="AH879"/>
      <c r="AI879"/>
      <c r="AJ879"/>
      <c r="AK879"/>
      <c r="AL879"/>
      <c r="AM879"/>
    </row>
    <row r="889" spans="10:39" s="3" customFormat="1" x14ac:dyDescent="0.3">
      <c r="J889"/>
      <c r="K889" s="125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 s="125"/>
      <c r="AF889"/>
      <c r="AG889"/>
      <c r="AH889"/>
      <c r="AI889"/>
      <c r="AJ889"/>
      <c r="AK889"/>
      <c r="AL889"/>
      <c r="AM889"/>
    </row>
    <row r="897" spans="10:39" s="3" customFormat="1" x14ac:dyDescent="0.3">
      <c r="J897"/>
      <c r="K897" s="125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 s="125"/>
      <c r="AF897"/>
      <c r="AG897"/>
      <c r="AH897"/>
      <c r="AI897"/>
      <c r="AJ897"/>
      <c r="AK897"/>
      <c r="AL897"/>
      <c r="AM897"/>
    </row>
    <row r="905" spans="10:39" s="3" customFormat="1" x14ac:dyDescent="0.3">
      <c r="J905"/>
      <c r="K905" s="12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 s="125"/>
      <c r="AF905"/>
      <c r="AG905"/>
      <c r="AH905"/>
      <c r="AI905"/>
      <c r="AJ905"/>
      <c r="AK905"/>
      <c r="AL905"/>
      <c r="AM905"/>
    </row>
    <row r="913" spans="10:39" s="3" customFormat="1" x14ac:dyDescent="0.3">
      <c r="J913"/>
      <c r="K913" s="125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 s="125"/>
      <c r="AF913"/>
      <c r="AG913"/>
      <c r="AH913"/>
      <c r="AI913"/>
      <c r="AJ913"/>
      <c r="AK913"/>
      <c r="AL913"/>
      <c r="AM913"/>
    </row>
    <row r="920" spans="10:39" s="3" customFormat="1" x14ac:dyDescent="0.3">
      <c r="J920"/>
      <c r="K920" s="125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 s="125"/>
      <c r="AF920"/>
      <c r="AG920"/>
      <c r="AH920"/>
      <c r="AI920"/>
      <c r="AJ920"/>
      <c r="AK920"/>
      <c r="AL920"/>
      <c r="AM920"/>
    </row>
    <row r="922" spans="10:39" s="3" customFormat="1" x14ac:dyDescent="0.3">
      <c r="J922"/>
      <c r="K922" s="125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 s="125"/>
      <c r="AF922"/>
      <c r="AG922"/>
      <c r="AH922"/>
      <c r="AI922"/>
      <c r="AJ922"/>
      <c r="AK922"/>
      <c r="AL922"/>
      <c r="AM922"/>
    </row>
    <row r="932" spans="10:39" s="3" customFormat="1" x14ac:dyDescent="0.3">
      <c r="J932"/>
      <c r="K932" s="125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 s="125"/>
      <c r="AF932"/>
      <c r="AG932"/>
      <c r="AH932"/>
      <c r="AI932"/>
      <c r="AJ932"/>
      <c r="AK932"/>
      <c r="AL932"/>
      <c r="AM932"/>
    </row>
    <row r="940" spans="10:39" s="3" customFormat="1" x14ac:dyDescent="0.3">
      <c r="J940"/>
      <c r="K940" s="125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 s="125"/>
      <c r="AF940"/>
      <c r="AG940"/>
      <c r="AH940"/>
      <c r="AI940"/>
      <c r="AJ940"/>
      <c r="AK940"/>
      <c r="AL940"/>
      <c r="AM940"/>
    </row>
    <row r="948" spans="10:39" s="3" customFormat="1" x14ac:dyDescent="0.3">
      <c r="J948"/>
      <c r="K948" s="125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 s="125"/>
      <c r="AF948"/>
      <c r="AG948"/>
      <c r="AH948"/>
      <c r="AI948"/>
      <c r="AJ948"/>
      <c r="AK948"/>
      <c r="AL948"/>
      <c r="AM948"/>
    </row>
    <row r="956" spans="10:39" s="3" customFormat="1" x14ac:dyDescent="0.3">
      <c r="J956"/>
      <c r="K956" s="125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 s="125"/>
      <c r="AF956"/>
      <c r="AG956"/>
      <c r="AH956"/>
      <c r="AI956"/>
      <c r="AJ956"/>
      <c r="AK956"/>
      <c r="AL956"/>
      <c r="AM956"/>
    </row>
    <row r="963" spans="10:39" s="3" customFormat="1" x14ac:dyDescent="0.3">
      <c r="J963"/>
      <c r="K963" s="125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 s="125"/>
      <c r="AF963"/>
      <c r="AG963"/>
      <c r="AH963"/>
      <c r="AI963"/>
      <c r="AJ963"/>
      <c r="AK963"/>
      <c r="AL963"/>
      <c r="AM963"/>
    </row>
    <row r="965" spans="10:39" s="3" customFormat="1" x14ac:dyDescent="0.3">
      <c r="J965"/>
      <c r="K965" s="12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 s="125"/>
      <c r="AF965"/>
      <c r="AG965"/>
      <c r="AH965"/>
      <c r="AI965"/>
      <c r="AJ965"/>
      <c r="AK965"/>
      <c r="AL965"/>
      <c r="AM965"/>
    </row>
    <row r="976" spans="10:39" s="3" customFormat="1" x14ac:dyDescent="0.3">
      <c r="J976"/>
      <c r="K976" s="125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 s="125"/>
      <c r="AF976"/>
      <c r="AG976"/>
      <c r="AH976"/>
      <c r="AI976"/>
      <c r="AJ976"/>
      <c r="AK976"/>
      <c r="AL976"/>
      <c r="AM976"/>
    </row>
    <row r="984" spans="10:39" s="3" customFormat="1" x14ac:dyDescent="0.3">
      <c r="J984"/>
      <c r="K984" s="125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 s="125"/>
      <c r="AF984"/>
      <c r="AG984"/>
      <c r="AH984"/>
      <c r="AI984"/>
      <c r="AJ984"/>
      <c r="AK984"/>
      <c r="AL984"/>
      <c r="AM984"/>
    </row>
    <row r="992" spans="10:39" s="3" customFormat="1" x14ac:dyDescent="0.3">
      <c r="J992"/>
      <c r="K992" s="125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 s="125"/>
      <c r="AF992"/>
      <c r="AG992"/>
      <c r="AH992"/>
      <c r="AI992"/>
      <c r="AJ992"/>
      <c r="AK992"/>
      <c r="AL992"/>
      <c r="AM992"/>
    </row>
    <row r="1000" spans="10:39" s="3" customFormat="1" x14ac:dyDescent="0.3">
      <c r="J1000"/>
      <c r="K1000" s="125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 s="125"/>
      <c r="AF1000"/>
      <c r="AG1000"/>
      <c r="AH1000"/>
      <c r="AI1000"/>
      <c r="AJ1000"/>
      <c r="AK1000"/>
      <c r="AL1000"/>
      <c r="AM1000"/>
    </row>
    <row r="1007" spans="10:39" s="3" customFormat="1" x14ac:dyDescent="0.3">
      <c r="J1007"/>
      <c r="K1007" s="125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 s="125"/>
      <c r="AF1007"/>
      <c r="AG1007"/>
      <c r="AH1007"/>
      <c r="AI1007"/>
      <c r="AJ1007"/>
      <c r="AK1007"/>
      <c r="AL1007"/>
      <c r="AM1007"/>
    </row>
    <row r="1009" spans="10:39" s="3" customFormat="1" x14ac:dyDescent="0.3">
      <c r="J1009"/>
      <c r="K1009" s="125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 s="125"/>
      <c r="AF1009"/>
      <c r="AG1009"/>
      <c r="AH1009"/>
      <c r="AI1009"/>
      <c r="AJ1009"/>
      <c r="AK1009"/>
      <c r="AL1009"/>
      <c r="AM1009"/>
    </row>
    <row r="1021" spans="10:39" s="3" customFormat="1" x14ac:dyDescent="0.3">
      <c r="J1021"/>
      <c r="K1021" s="125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 s="125"/>
      <c r="AF1021"/>
      <c r="AG1021"/>
      <c r="AH1021"/>
      <c r="AI1021"/>
      <c r="AJ1021"/>
      <c r="AK1021"/>
      <c r="AL1021"/>
      <c r="AM1021"/>
    </row>
    <row r="1029" spans="10:39" s="3" customFormat="1" x14ac:dyDescent="0.3">
      <c r="J1029"/>
      <c r="K1029" s="125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 s="125"/>
      <c r="AF1029"/>
      <c r="AG1029"/>
      <c r="AH1029"/>
      <c r="AI1029"/>
      <c r="AJ1029"/>
      <c r="AK1029"/>
      <c r="AL1029"/>
      <c r="AM1029"/>
    </row>
    <row r="1037" spans="10:39" s="3" customFormat="1" x14ac:dyDescent="0.3">
      <c r="J1037"/>
      <c r="K1037" s="125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 s="125"/>
      <c r="AF1037"/>
      <c r="AG1037"/>
      <c r="AH1037"/>
      <c r="AI1037"/>
      <c r="AJ1037"/>
      <c r="AK1037"/>
      <c r="AL1037"/>
      <c r="AM1037"/>
    </row>
    <row r="1045" spans="10:39" s="3" customFormat="1" x14ac:dyDescent="0.3">
      <c r="J1045"/>
      <c r="K1045" s="12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 s="125"/>
      <c r="AF1045"/>
      <c r="AG1045"/>
      <c r="AH1045"/>
      <c r="AI1045"/>
      <c r="AJ1045"/>
      <c r="AK1045"/>
      <c r="AL1045"/>
      <c r="AM1045"/>
    </row>
    <row r="1052" spans="10:39" s="3" customFormat="1" x14ac:dyDescent="0.3">
      <c r="J1052"/>
      <c r="K1052" s="125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 s="125"/>
      <c r="AF1052"/>
      <c r="AG1052"/>
      <c r="AH1052"/>
      <c r="AI1052"/>
      <c r="AJ1052"/>
      <c r="AK1052"/>
      <c r="AL1052"/>
      <c r="AM1052"/>
    </row>
    <row r="1054" spans="10:39" s="3" customFormat="1" x14ac:dyDescent="0.3">
      <c r="J1054"/>
      <c r="K1054" s="125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 s="125"/>
      <c r="AF1054"/>
      <c r="AG1054"/>
      <c r="AH1054"/>
      <c r="AI1054"/>
      <c r="AJ1054"/>
      <c r="AK1054"/>
      <c r="AL1054"/>
      <c r="AM1054"/>
    </row>
    <row r="1062" spans="10:39" s="3" customFormat="1" x14ac:dyDescent="0.3">
      <c r="J1062"/>
      <c r="K1062" s="125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 s="125"/>
      <c r="AF1062"/>
      <c r="AG1062"/>
      <c r="AH1062"/>
      <c r="AI1062"/>
      <c r="AJ1062"/>
      <c r="AK1062"/>
      <c r="AL1062"/>
      <c r="AM1062"/>
    </row>
    <row r="1070" spans="10:39" s="3" customFormat="1" x14ac:dyDescent="0.3">
      <c r="J1070"/>
      <c r="K1070" s="125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 s="125"/>
      <c r="AF1070"/>
      <c r="AG1070"/>
      <c r="AH1070"/>
      <c r="AI1070"/>
      <c r="AJ1070"/>
      <c r="AK1070"/>
      <c r="AL1070"/>
      <c r="AM1070"/>
    </row>
    <row r="1078" spans="10:39" s="3" customFormat="1" x14ac:dyDescent="0.3">
      <c r="J1078"/>
      <c r="K1078" s="125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 s="125"/>
      <c r="AF1078"/>
      <c r="AG1078"/>
      <c r="AH1078"/>
      <c r="AI1078"/>
      <c r="AJ1078"/>
      <c r="AK1078"/>
      <c r="AL1078"/>
      <c r="AM1078"/>
    </row>
    <row r="1086" spans="10:39" s="3" customFormat="1" x14ac:dyDescent="0.3">
      <c r="J1086"/>
      <c r="K1086" s="125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 s="125"/>
      <c r="AF1086"/>
      <c r="AG1086"/>
      <c r="AH1086"/>
      <c r="AI1086"/>
      <c r="AJ1086"/>
      <c r="AK1086"/>
      <c r="AL1086"/>
      <c r="AM1086"/>
    </row>
    <row r="1093" spans="10:39" s="3" customFormat="1" x14ac:dyDescent="0.3">
      <c r="J1093"/>
      <c r="K1093" s="125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 s="125"/>
      <c r="AF1093"/>
      <c r="AG1093"/>
      <c r="AH1093"/>
      <c r="AI1093"/>
      <c r="AJ1093"/>
      <c r="AK1093"/>
      <c r="AL1093"/>
      <c r="AM1093"/>
    </row>
    <row r="1095" spans="10:39" s="3" customFormat="1" x14ac:dyDescent="0.3">
      <c r="J1095"/>
      <c r="K1095" s="12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 s="125"/>
      <c r="AF1095"/>
      <c r="AG1095"/>
      <c r="AH1095"/>
      <c r="AI1095"/>
      <c r="AJ1095"/>
      <c r="AK1095"/>
      <c r="AL1095"/>
      <c r="AM1095"/>
    </row>
    <row r="1125" spans="10:14" x14ac:dyDescent="0.3">
      <c r="J1125" s="143"/>
      <c r="K1125" s="144"/>
      <c r="L1125" s="143"/>
      <c r="M1125" s="143"/>
      <c r="N1125" s="143"/>
    </row>
  </sheetData>
  <autoFilter ref="A1:AO1124" xr:uid="{00000000-0009-0000-0000-000000000000}"/>
  <conditionalFormatting sqref="O41:R41">
    <cfRule type="expression" dxfId="354" priority="70">
      <formula>O41&gt;0</formula>
    </cfRule>
    <cfRule type="expression" dxfId="353" priority="71">
      <formula>O41&lt;0</formula>
    </cfRule>
  </conditionalFormatting>
  <conditionalFormatting sqref="W41:AC42 Y10:AB10 Q11:S30 Q10 S10 W13:W30 U10:U12 W688:AC688 AG688:AL688 T694:T710 AD694:AL710 J694:J710 L694:R710 V694:AB710 K694:K709 AH41:AK42">
    <cfRule type="expression" dxfId="352" priority="72">
      <formula>$J10&lt;&gt;""</formula>
    </cfRule>
  </conditionalFormatting>
  <conditionalFormatting sqref="T11:V30 U10:V10">
    <cfRule type="expression" dxfId="351" priority="66">
      <formula>$J10&lt;&gt;""</formula>
    </cfRule>
  </conditionalFormatting>
  <conditionalFormatting sqref="Y13:AB13">
    <cfRule type="expression" dxfId="350" priority="64">
      <formula>$J13&lt;&gt;""</formula>
    </cfRule>
  </conditionalFormatting>
  <conditionalFormatting sqref="AH2:AI2">
    <cfRule type="expression" dxfId="349" priority="63">
      <formula>#REF!&lt;&gt;""</formula>
    </cfRule>
  </conditionalFormatting>
  <conditionalFormatting sqref="AJ2">
    <cfRule type="expression" dxfId="348" priority="62">
      <formula>#REF!&lt;&gt;""</formula>
    </cfRule>
  </conditionalFormatting>
  <conditionalFormatting sqref="AK2">
    <cfRule type="expression" dxfId="347" priority="61">
      <formula>#REF!&lt;&gt;""</formula>
    </cfRule>
  </conditionalFormatting>
  <conditionalFormatting sqref="AH4:AI4">
    <cfRule type="expression" dxfId="346" priority="60">
      <formula>#REF!&lt;&gt;""</formula>
    </cfRule>
  </conditionalFormatting>
  <conditionalFormatting sqref="AJ4">
    <cfRule type="expression" dxfId="345" priority="59">
      <formula>#REF!&lt;&gt;""</formula>
    </cfRule>
  </conditionalFormatting>
  <conditionalFormatting sqref="AK4">
    <cfRule type="expression" dxfId="344" priority="58">
      <formula>#REF!&lt;&gt;""</formula>
    </cfRule>
  </conditionalFormatting>
  <conditionalFormatting sqref="AH27:AK28">
    <cfRule type="expression" dxfId="343" priority="57">
      <formula>$J23&lt;&gt;""</formula>
    </cfRule>
  </conditionalFormatting>
  <conditionalFormatting sqref="R10">
    <cfRule type="expression" dxfId="342" priority="54">
      <formula>$J10&lt;&gt;""</formula>
    </cfRule>
  </conditionalFormatting>
  <conditionalFormatting sqref="A93:F93">
    <cfRule type="expression" dxfId="341" priority="75">
      <formula>#REF!&lt;&gt;""</formula>
    </cfRule>
  </conditionalFormatting>
  <conditionalFormatting sqref="B160:E160">
    <cfRule type="expression" dxfId="340" priority="76">
      <formula>#REF!&lt;&gt;""</formula>
    </cfRule>
  </conditionalFormatting>
  <conditionalFormatting sqref="T10">
    <cfRule type="expression" dxfId="339" priority="1">
      <formula>$J10&lt;&gt;""</formula>
    </cfRule>
  </conditionalFormatting>
  <conditionalFormatting sqref="AH29:AK29">
    <cfRule type="expression" dxfId="338" priority="78">
      <formula>$J24&lt;&gt;""</formula>
    </cfRule>
  </conditionalFormatting>
  <dataValidations count="4">
    <dataValidation type="list" showInputMessage="1" showErrorMessage="1" sqref="AH563:AH569 AH587:AH592 AH580:AH585 X580:X585 AH571:AH577 X557:X561 AH557:AH561 X563:X569 X587:X592 X571:X577 X258:X266 AH476:AH482 AH519:AH525 AH543:AH548 AH536:AH541 X536:X541 AH527:AH533 X513:X517 AH513:AH517 X519:X525 X543:X548 X527:X533 X194:X199 N158:N204 AH194:AH199 AH185:AH190 X229:X234 AH433:AH439 N694:N710 AH694:AH710 X694:X710 AH500:AH505 N513:N555 AH220:AH226 X294:X295 X683 AH683 AH229:AH234 X364:X369 X371:X376 AH294:AH295 AH172:AH180 X158:X162 AH158:AH162 AH165:AH170 X165:X170 X673:X678 AH268:AH274 X206:X210 AH206:AH210 AH213:AH218 N252:N295 AH493:AH498 N206:N250 X213:X218 X220:X226 X326:X333 AH326:AH333 AH320:AH324 X311:X317 AH355:AH361 X297:X301 AH297:AH301 AH303:AH309 X303:X309 N297:N339 X172:X180 X238:X244 AH371:AH376 AH364:AH369 X320:X324 AH390:AH396 X341:X345 AH341:AH345 AH347:AH353 X347:X353 X355:X361 N341:N382 AH238:AH244 AH414:AH419 AH407:AH412 X407:X412 AH398:AH404 X384:X388 AH384:AH388 X390:X396 X414:X419 X398:X404 N384:N425 AH457:AH462 N470:N511 AH450:AH455 X450:X455 AH441:AH447 X427:X431 AH427:AH431 X433:X439 X457:X462 X441:X447 N427:N468 X493:X498 AH484:AH490 X470:X474 AH470:AH474 X476:X482 X500:X505 X484:X490 X268:X274 X284:X289 AH284:AH289 AH277:AH282 X185:X190 AH311:AH317 X252:X256 AH252:AH256 AH258:AH266 N557:N600 X616:X622 AH608:AH614 AH632:AH637 AH625:AH630 X625:X630 AH616:AH622 X602:X606 AH602:AH606 X608:X614 X632:X637 N602:N641 N643:N683 X657:X663 AH649:AH655 AH673:AH678 AH666:AH671 X666:X671 AH657:AH663 X643:X647 AH643:AH647 X649:X655 X277:X282 B93 R10:R30 AH27:AH29 AJ4 AH4 AJ2 AH2 T10:V30 AJ27:AJ29" xr:uid="{00000000-0002-0000-0000-000000000000}">
      <formula1>$A$2:$A$725</formula1>
    </dataValidation>
    <dataValidation type="list" allowBlank="1" showInputMessage="1" showErrorMessage="1" sqref="N32" xr:uid="{00000000-0002-0000-0000-000001000000}">
      <formula1>$N$34:$N$36</formula1>
    </dataValidation>
    <dataValidation type="list" allowBlank="1" showInputMessage="1" showErrorMessage="1" sqref="Y26:Y30 M1:M25" xr:uid="{00000000-0002-0000-0000-000002000000}">
      <formula1>$A$2:$A$12</formula1>
    </dataValidation>
    <dataValidation type="list" showInputMessage="1" showErrorMessage="1" sqref="E659:E665" xr:uid="{00000000-0002-0000-0000-000003000000}">
      <formula1>$A$170:$A$827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R45"/>
  <sheetViews>
    <sheetView zoomScale="70" zoomScaleNormal="70" workbookViewId="0">
      <selection activeCell="A2" sqref="A2"/>
    </sheetView>
  </sheetViews>
  <sheetFormatPr defaultRowHeight="14.4" x14ac:dyDescent="0.3"/>
  <cols>
    <col min="1" max="1" width="6.33203125" customWidth="1"/>
    <col min="2" max="2" width="6.109375" customWidth="1"/>
    <col min="3" max="3" width="6.21875" customWidth="1"/>
    <col min="4" max="4" width="8.21875" customWidth="1"/>
    <col min="5" max="5" width="7.88671875" customWidth="1"/>
    <col min="6" max="6" width="23.44140625" bestFit="1" customWidth="1"/>
    <col min="7" max="7" width="7.109375" bestFit="1" customWidth="1"/>
    <col min="8" max="8" width="7.5546875" bestFit="1" customWidth="1"/>
    <col min="9" max="9" width="8.21875" bestFit="1" customWidth="1"/>
    <col min="10" max="10" width="4.88671875" bestFit="1" customWidth="1"/>
    <col min="11" max="11" width="6.33203125" customWidth="1"/>
    <col min="12" max="12" width="6.109375" customWidth="1"/>
    <col min="13" max="13" width="6.21875" customWidth="1"/>
    <col min="14" max="14" width="8.21875" customWidth="1"/>
    <col min="15" max="15" width="7.88671875" customWidth="1"/>
    <col min="16" max="16" width="23.109375" bestFit="1" customWidth="1"/>
    <col min="17" max="17" width="7.109375" bestFit="1" customWidth="1"/>
    <col min="18" max="18" width="7.5546875" bestFit="1" customWidth="1"/>
    <col min="19" max="19" width="8.21875" bestFit="1" customWidth="1"/>
    <col min="20" max="20" width="4.88671875" bestFit="1" customWidth="1"/>
    <col min="21" max="21" width="6.33203125" customWidth="1"/>
    <col min="22" max="22" width="6.109375" customWidth="1"/>
    <col min="23" max="23" width="6.21875" customWidth="1"/>
    <col min="24" max="24" width="8.21875" customWidth="1"/>
    <col min="25" max="25" width="7.5546875" customWidth="1"/>
    <col min="26" max="26" width="25.21875" bestFit="1" customWidth="1"/>
    <col min="27" max="27" width="7.109375" bestFit="1" customWidth="1"/>
    <col min="28" max="28" width="7.5546875" bestFit="1" customWidth="1"/>
    <col min="29" max="29" width="8.21875" bestFit="1" customWidth="1"/>
    <col min="30" max="30" width="4.88671875" bestFit="1" customWidth="1"/>
    <col min="32" max="32" width="26.77734375" bestFit="1" customWidth="1"/>
    <col min="33" max="33" width="4.44140625" bestFit="1" customWidth="1"/>
    <col min="34" max="34" width="2.33203125" bestFit="1" customWidth="1"/>
    <col min="35" max="35" width="26.77734375" bestFit="1" customWidth="1"/>
    <col min="36" max="36" width="4.44140625" bestFit="1" customWidth="1"/>
    <col min="37" max="37" width="3" bestFit="1" customWidth="1"/>
    <col min="39" max="39" width="16.6640625" bestFit="1" customWidth="1"/>
    <col min="40" max="40" width="4.44140625" bestFit="1" customWidth="1"/>
    <col min="41" max="41" width="3" bestFit="1" customWidth="1"/>
    <col min="42" max="42" width="20.77734375" bestFit="1" customWidth="1"/>
    <col min="43" max="43" width="4.44140625" bestFit="1" customWidth="1"/>
    <col min="44" max="44" width="3.44140625" bestFit="1" customWidth="1"/>
  </cols>
  <sheetData>
    <row r="1" spans="1:44" ht="15" thickBot="1" x14ac:dyDescent="0.35"/>
    <row r="2" spans="1:44" ht="30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C3" s="121"/>
      <c r="D3" s="56"/>
      <c r="E3" s="7"/>
      <c r="F3" s="7"/>
      <c r="G3" s="38"/>
      <c r="H3" s="38"/>
      <c r="I3" s="38"/>
      <c r="J3" s="38"/>
      <c r="L3" s="7"/>
      <c r="M3" s="121"/>
      <c r="N3" s="56"/>
      <c r="O3" s="7"/>
      <c r="P3" s="7"/>
      <c r="Q3" s="38"/>
      <c r="R3" s="38"/>
      <c r="S3" s="38"/>
      <c r="T3" s="38"/>
      <c r="V3" s="7"/>
      <c r="W3" s="121"/>
      <c r="X3" s="56"/>
      <c r="Y3" s="7" t="s">
        <v>108</v>
      </c>
      <c r="Z3" s="7"/>
      <c r="AA3" s="38"/>
      <c r="AB3" s="38"/>
      <c r="AC3" s="38"/>
      <c r="AD3" s="38"/>
    </row>
    <row r="4" spans="1:44" ht="15" customHeight="1" thickTop="1" x14ac:dyDescent="0.3">
      <c r="A4" s="447" t="s">
        <v>119</v>
      </c>
      <c r="B4" s="435" t="s">
        <v>110</v>
      </c>
      <c r="C4" s="281">
        <v>3</v>
      </c>
      <c r="D4" s="282" t="s">
        <v>100</v>
      </c>
      <c r="E4" s="66"/>
      <c r="F4" s="66" t="s">
        <v>5</v>
      </c>
      <c r="G4" s="321">
        <v>240</v>
      </c>
      <c r="H4" s="324">
        <v>18</v>
      </c>
      <c r="I4" s="327">
        <v>0</v>
      </c>
      <c r="J4" s="330">
        <v>15</v>
      </c>
      <c r="K4" s="447" t="s">
        <v>119</v>
      </c>
      <c r="L4" s="435" t="s">
        <v>110</v>
      </c>
      <c r="M4" s="281">
        <v>100</v>
      </c>
      <c r="N4" s="282" t="s">
        <v>99</v>
      </c>
      <c r="O4" s="66"/>
      <c r="P4" s="66" t="s">
        <v>6</v>
      </c>
      <c r="Q4" s="268">
        <v>237.10000000000002</v>
      </c>
      <c r="R4" s="269">
        <v>19.3</v>
      </c>
      <c r="S4" s="270">
        <v>0.6</v>
      </c>
      <c r="T4" s="271">
        <v>17.5</v>
      </c>
      <c r="U4" s="447" t="s">
        <v>119</v>
      </c>
      <c r="V4" s="435" t="s">
        <v>110</v>
      </c>
      <c r="W4" s="281">
        <v>300</v>
      </c>
      <c r="X4" s="282" t="s">
        <v>99</v>
      </c>
      <c r="Y4" s="66"/>
      <c r="Z4" s="66" t="s">
        <v>73</v>
      </c>
      <c r="AA4" s="321">
        <v>240</v>
      </c>
      <c r="AB4" s="324">
        <v>33</v>
      </c>
      <c r="AC4" s="327">
        <v>9</v>
      </c>
      <c r="AD4" s="271">
        <v>6.8999999999999995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32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322">
        <v>141</v>
      </c>
      <c r="R5" s="273">
        <v>7.6782178217821775</v>
      </c>
      <c r="S5" s="328">
        <v>23.034653465346533</v>
      </c>
      <c r="T5" s="275">
        <v>0.34900990099009899</v>
      </c>
      <c r="U5" s="447"/>
      <c r="V5" s="436"/>
      <c r="W5" s="283">
        <v>140</v>
      </c>
      <c r="X5" s="284" t="s">
        <v>99</v>
      </c>
      <c r="Y5" s="60"/>
      <c r="Z5" s="60" t="s">
        <v>29</v>
      </c>
      <c r="AA5" s="322">
        <v>140</v>
      </c>
      <c r="AB5" s="325">
        <v>0</v>
      </c>
      <c r="AC5" s="274">
        <v>32.199999999999996</v>
      </c>
      <c r="AD5" s="275">
        <v>1.4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50</v>
      </c>
      <c r="D6" s="284" t="s">
        <v>99</v>
      </c>
      <c r="E6" s="60"/>
      <c r="F6" s="60" t="s">
        <v>43</v>
      </c>
      <c r="G6" s="322">
        <v>50</v>
      </c>
      <c r="H6" s="273">
        <v>9.5</v>
      </c>
      <c r="I6" s="274">
        <v>0.5</v>
      </c>
      <c r="J6" s="331">
        <v>1</v>
      </c>
      <c r="K6" s="447"/>
      <c r="L6" s="436"/>
      <c r="M6" s="283">
        <v>20</v>
      </c>
      <c r="N6" s="284" t="s">
        <v>99</v>
      </c>
      <c r="O6" s="60"/>
      <c r="P6" s="60" t="s">
        <v>41</v>
      </c>
      <c r="Q6" s="272">
        <v>55.6</v>
      </c>
      <c r="R6" s="273">
        <v>5.4</v>
      </c>
      <c r="S6" s="274">
        <v>0.4</v>
      </c>
      <c r="T6" s="275">
        <v>3.2</v>
      </c>
      <c r="U6" s="447"/>
      <c r="V6" s="436"/>
      <c r="W6" s="283">
        <v>20</v>
      </c>
      <c r="X6" s="284" t="s">
        <v>99</v>
      </c>
      <c r="Y6" s="60"/>
      <c r="Z6" s="60" t="s">
        <v>14</v>
      </c>
      <c r="AA6" s="322">
        <v>120</v>
      </c>
      <c r="AB6" s="273">
        <v>4.8000000000000007</v>
      </c>
      <c r="AC6" s="274">
        <v>2.4000000000000004</v>
      </c>
      <c r="AD6" s="275">
        <v>9.6000000000000014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/>
      <c r="X7" s="284"/>
      <c r="Y7" s="60"/>
      <c r="Z7" s="60"/>
      <c r="AA7" s="272"/>
      <c r="AB7" s="273"/>
      <c r="AC7" s="274"/>
      <c r="AD7" s="275"/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284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466.85</v>
      </c>
      <c r="H9" s="323">
        <v>32.949999999999996</v>
      </c>
      <c r="I9" s="199">
        <v>27.7</v>
      </c>
      <c r="J9" s="200">
        <v>21.75</v>
      </c>
      <c r="K9" s="447"/>
      <c r="L9" s="436"/>
      <c r="M9" s="283"/>
      <c r="N9" s="285"/>
      <c r="O9" s="197" t="s">
        <v>107</v>
      </c>
      <c r="P9" s="198"/>
      <c r="Q9" s="199">
        <v>472.70000000000005</v>
      </c>
      <c r="R9" s="199">
        <v>34.478217821782181</v>
      </c>
      <c r="S9" s="199">
        <v>25.734653465346533</v>
      </c>
      <c r="T9" s="200">
        <v>23.699009900990095</v>
      </c>
      <c r="U9" s="447"/>
      <c r="V9" s="436"/>
      <c r="W9" s="283"/>
      <c r="X9" s="285"/>
      <c r="Y9" s="197" t="s">
        <v>107</v>
      </c>
      <c r="Z9" s="198"/>
      <c r="AA9" s="323">
        <v>500</v>
      </c>
      <c r="AB9" s="199">
        <v>37.799999999999997</v>
      </c>
      <c r="AC9" s="323">
        <v>43.599999999999994</v>
      </c>
      <c r="AD9" s="200">
        <v>17.899999999999999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 t="s">
        <v>108</v>
      </c>
      <c r="H10" s="217" t="s">
        <v>108</v>
      </c>
      <c r="I10" s="227" t="s">
        <v>108</v>
      </c>
      <c r="J10" s="233" t="s">
        <v>108</v>
      </c>
      <c r="K10" s="447"/>
      <c r="L10" s="437"/>
      <c r="M10" s="286"/>
      <c r="N10" s="287"/>
      <c r="O10" s="174"/>
      <c r="P10" s="174"/>
      <c r="Q10" s="208" t="s">
        <v>108</v>
      </c>
      <c r="R10" s="217" t="s">
        <v>108</v>
      </c>
      <c r="S10" s="227" t="s">
        <v>108</v>
      </c>
      <c r="T10" s="233" t="s">
        <v>108</v>
      </c>
      <c r="U10" s="447"/>
      <c r="V10" s="437"/>
      <c r="W10" s="286"/>
      <c r="X10" s="287"/>
      <c r="Y10" s="174"/>
      <c r="Z10" s="174"/>
      <c r="AA10" s="208" t="s">
        <v>108</v>
      </c>
      <c r="AB10" s="217" t="s">
        <v>108</v>
      </c>
      <c r="AC10" s="227" t="s">
        <v>108</v>
      </c>
      <c r="AD10" s="233" t="s">
        <v>108</v>
      </c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K11" s="447"/>
      <c r="U11" s="447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250</v>
      </c>
      <c r="D12" s="288" t="s">
        <v>99</v>
      </c>
      <c r="E12" s="67"/>
      <c r="F12" s="67" t="s">
        <v>18</v>
      </c>
      <c r="G12" s="321">
        <v>162.5</v>
      </c>
      <c r="H12" s="324">
        <v>30</v>
      </c>
      <c r="I12" s="327">
        <v>10</v>
      </c>
      <c r="J12" s="330">
        <v>2.5</v>
      </c>
      <c r="K12" s="447"/>
      <c r="L12" s="438" t="s">
        <v>111</v>
      </c>
      <c r="M12" s="112">
        <v>150</v>
      </c>
      <c r="N12" s="288" t="s">
        <v>99</v>
      </c>
      <c r="O12" s="67"/>
      <c r="P12" s="67" t="s">
        <v>44</v>
      </c>
      <c r="Q12" s="268">
        <v>166.5</v>
      </c>
      <c r="R12" s="269">
        <v>36.900000000000006</v>
      </c>
      <c r="S12" s="270">
        <v>3</v>
      </c>
      <c r="T12" s="271">
        <v>0.75</v>
      </c>
      <c r="U12" s="447"/>
      <c r="V12" s="438" t="s">
        <v>111</v>
      </c>
      <c r="W12" s="112">
        <v>170</v>
      </c>
      <c r="X12" s="288" t="s">
        <v>99</v>
      </c>
      <c r="Y12" s="67"/>
      <c r="Z12" s="67" t="s">
        <v>43</v>
      </c>
      <c r="AA12" s="321">
        <v>170</v>
      </c>
      <c r="AB12" s="269">
        <v>32.299999999999997</v>
      </c>
      <c r="AC12" s="270">
        <v>1.7</v>
      </c>
      <c r="AD12" s="271">
        <v>3.4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/>
      <c r="D13" s="289"/>
      <c r="E13" s="62"/>
      <c r="F13" s="62"/>
      <c r="G13" s="272" t="s">
        <v>108</v>
      </c>
      <c r="H13" s="273" t="s">
        <v>108</v>
      </c>
      <c r="I13" s="274" t="s">
        <v>108</v>
      </c>
      <c r="J13" s="275" t="s">
        <v>108</v>
      </c>
      <c r="K13" s="447"/>
      <c r="L13" s="439"/>
      <c r="M13" s="113"/>
      <c r="N13" s="289"/>
      <c r="O13" s="62"/>
      <c r="P13" s="62"/>
      <c r="Q13" s="272" t="s">
        <v>108</v>
      </c>
      <c r="R13" s="273" t="s">
        <v>108</v>
      </c>
      <c r="S13" s="274" t="s">
        <v>108</v>
      </c>
      <c r="T13" s="275" t="s">
        <v>108</v>
      </c>
      <c r="U13" s="447"/>
      <c r="V13" s="439"/>
      <c r="W13" s="113">
        <v>10</v>
      </c>
      <c r="X13" s="289" t="s">
        <v>99</v>
      </c>
      <c r="Y13" s="62"/>
      <c r="Z13" s="62" t="s">
        <v>19</v>
      </c>
      <c r="AA13" s="322">
        <v>23</v>
      </c>
      <c r="AB13" s="273">
        <v>0.70000000000000007</v>
      </c>
      <c r="AC13" s="274">
        <v>0.5</v>
      </c>
      <c r="AD13" s="331">
        <v>2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06">
        <v>30</v>
      </c>
      <c r="D14" s="289" t="s">
        <v>99</v>
      </c>
      <c r="E14" s="62"/>
      <c r="F14" s="62" t="s">
        <v>134</v>
      </c>
      <c r="G14" s="322">
        <v>120</v>
      </c>
      <c r="H14" s="325">
        <v>24</v>
      </c>
      <c r="I14" s="274">
        <v>3</v>
      </c>
      <c r="J14" s="275">
        <v>1</v>
      </c>
      <c r="K14" s="447"/>
      <c r="L14" s="439"/>
      <c r="M14" s="106">
        <v>3</v>
      </c>
      <c r="N14" s="289" t="s">
        <v>100</v>
      </c>
      <c r="O14" s="62"/>
      <c r="P14" s="62" t="s">
        <v>8</v>
      </c>
      <c r="Q14" s="272">
        <v>117</v>
      </c>
      <c r="R14" s="273">
        <v>2.4000000000000004</v>
      </c>
      <c r="S14" s="328">
        <v>24</v>
      </c>
      <c r="T14" s="275">
        <v>0.89999999999999991</v>
      </c>
      <c r="U14" s="447"/>
      <c r="V14" s="439"/>
      <c r="W14" s="113">
        <v>2.5</v>
      </c>
      <c r="X14" s="289" t="s">
        <v>103</v>
      </c>
      <c r="Y14" s="62"/>
      <c r="Z14" s="62" t="s">
        <v>17</v>
      </c>
      <c r="AA14" s="272">
        <v>88.5</v>
      </c>
      <c r="AB14" s="325">
        <v>2.5</v>
      </c>
      <c r="AC14" s="274">
        <v>15.75</v>
      </c>
      <c r="AD14" s="275">
        <v>1.25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/>
      <c r="X15" s="289"/>
      <c r="Y15" s="62"/>
      <c r="Z15" s="62"/>
      <c r="AA15" s="272"/>
      <c r="AB15" s="273"/>
      <c r="AC15" s="274"/>
      <c r="AD15" s="275"/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289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323">
        <v>282.5</v>
      </c>
      <c r="H17" s="323">
        <v>54</v>
      </c>
      <c r="I17" s="199">
        <v>13</v>
      </c>
      <c r="J17" s="200">
        <v>3.5</v>
      </c>
      <c r="K17" s="447"/>
      <c r="L17" s="439"/>
      <c r="M17" s="113"/>
      <c r="N17" s="290"/>
      <c r="O17" s="197" t="s">
        <v>107</v>
      </c>
      <c r="P17" s="198"/>
      <c r="Q17" s="199">
        <v>283.5</v>
      </c>
      <c r="R17" s="199">
        <v>39.300000000000004</v>
      </c>
      <c r="S17" s="199">
        <v>27</v>
      </c>
      <c r="T17" s="200">
        <v>1.65</v>
      </c>
      <c r="U17" s="447"/>
      <c r="V17" s="439"/>
      <c r="W17" s="113"/>
      <c r="X17" s="290"/>
      <c r="Y17" s="197" t="s">
        <v>107</v>
      </c>
      <c r="Z17" s="198"/>
      <c r="AA17" s="199">
        <v>281.5</v>
      </c>
      <c r="AB17" s="199">
        <v>35.5</v>
      </c>
      <c r="AC17" s="199">
        <v>17.95</v>
      </c>
      <c r="AD17" s="200">
        <v>6.65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291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K19" s="447"/>
      <c r="U19" s="447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150</v>
      </c>
      <c r="D20" s="292" t="s">
        <v>99</v>
      </c>
      <c r="E20" s="87"/>
      <c r="F20" s="87" t="s">
        <v>23</v>
      </c>
      <c r="G20" s="321">
        <v>165</v>
      </c>
      <c r="H20" s="269">
        <v>34.5</v>
      </c>
      <c r="I20" s="327">
        <v>0</v>
      </c>
      <c r="J20" s="330">
        <v>3</v>
      </c>
      <c r="K20" s="447"/>
      <c r="L20" s="441" t="s">
        <v>112</v>
      </c>
      <c r="M20" s="139">
        <v>150</v>
      </c>
      <c r="N20" s="292" t="s">
        <v>99</v>
      </c>
      <c r="O20" s="87"/>
      <c r="P20" s="87" t="s">
        <v>51</v>
      </c>
      <c r="Q20" s="321">
        <v>165</v>
      </c>
      <c r="R20" s="269">
        <v>31.5</v>
      </c>
      <c r="S20" s="327">
        <v>0</v>
      </c>
      <c r="T20" s="271">
        <v>3.4499999999999997</v>
      </c>
      <c r="U20" s="447"/>
      <c r="V20" s="441" t="s">
        <v>112</v>
      </c>
      <c r="W20" s="139">
        <v>150</v>
      </c>
      <c r="X20" s="292" t="s">
        <v>99</v>
      </c>
      <c r="Y20" s="87"/>
      <c r="Z20" s="87" t="s">
        <v>86</v>
      </c>
      <c r="AA20" s="268">
        <v>234</v>
      </c>
      <c r="AB20" s="324">
        <v>30</v>
      </c>
      <c r="AC20" s="327">
        <v>0</v>
      </c>
      <c r="AD20" s="271">
        <v>12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200</v>
      </c>
      <c r="D21" s="293" t="s">
        <v>99</v>
      </c>
      <c r="E21" s="89"/>
      <c r="F21" s="89" t="s">
        <v>42</v>
      </c>
      <c r="G21" s="322">
        <v>260</v>
      </c>
      <c r="H21" s="273">
        <v>4.8</v>
      </c>
      <c r="I21" s="274">
        <v>57.2</v>
      </c>
      <c r="J21" s="275">
        <v>0.4</v>
      </c>
      <c r="K21" s="447"/>
      <c r="L21" s="442"/>
      <c r="M21" s="140">
        <v>295.45454545454544</v>
      </c>
      <c r="N21" s="293" t="s">
        <v>99</v>
      </c>
      <c r="O21" s="89"/>
      <c r="P21" s="89" t="s">
        <v>54</v>
      </c>
      <c r="Q21" s="272">
        <v>260</v>
      </c>
      <c r="R21" s="273">
        <v>2.9545454545454546</v>
      </c>
      <c r="S21" s="274">
        <v>62.045454545454547</v>
      </c>
      <c r="T21" s="331">
        <v>0</v>
      </c>
      <c r="U21" s="447"/>
      <c r="V21" s="442"/>
      <c r="W21" s="140">
        <v>140</v>
      </c>
      <c r="X21" s="293" t="s">
        <v>99</v>
      </c>
      <c r="Y21" s="89"/>
      <c r="Z21" s="89" t="s">
        <v>87</v>
      </c>
      <c r="AA21" s="272">
        <v>194.6</v>
      </c>
      <c r="AB21" s="325">
        <v>6.02</v>
      </c>
      <c r="AC21" s="274">
        <v>38.779999999999994</v>
      </c>
      <c r="AD21" s="275">
        <v>0.7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5</v>
      </c>
      <c r="X22" s="293" t="s">
        <v>99</v>
      </c>
      <c r="Y22" s="89"/>
      <c r="Z22" s="89" t="s">
        <v>15</v>
      </c>
      <c r="AA22" s="272">
        <v>35.85</v>
      </c>
      <c r="AB22" s="273">
        <v>0.05</v>
      </c>
      <c r="AC22" s="328">
        <v>0</v>
      </c>
      <c r="AD22" s="275">
        <v>4.05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293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293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460.85</v>
      </c>
      <c r="H25" s="199">
        <v>39.349999999999994</v>
      </c>
      <c r="I25" s="199">
        <v>57.2</v>
      </c>
      <c r="J25" s="200">
        <v>7.4499999999999993</v>
      </c>
      <c r="K25" s="447"/>
      <c r="L25" s="442"/>
      <c r="M25" s="140"/>
      <c r="N25" s="294"/>
      <c r="O25" s="197" t="s">
        <v>107</v>
      </c>
      <c r="P25" s="198"/>
      <c r="Q25" s="199">
        <v>460.85</v>
      </c>
      <c r="R25" s="199">
        <v>34.454545454545453</v>
      </c>
      <c r="S25" s="199">
        <v>62.045454545454547</v>
      </c>
      <c r="T25" s="200">
        <v>7.3934999999999995</v>
      </c>
      <c r="U25" s="447"/>
      <c r="V25" s="442"/>
      <c r="W25" s="140"/>
      <c r="X25" s="294"/>
      <c r="Y25" s="197" t="s">
        <v>107</v>
      </c>
      <c r="Z25" s="198"/>
      <c r="AA25" s="199">
        <v>464.45000000000005</v>
      </c>
      <c r="AB25" s="199">
        <v>36.069999999999993</v>
      </c>
      <c r="AC25" s="199">
        <v>38.779999999999994</v>
      </c>
      <c r="AD25" s="200">
        <v>16.75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295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thickBot="1" x14ac:dyDescent="0.35">
      <c r="A27" s="447"/>
      <c r="K27" s="447"/>
      <c r="U27" s="447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8" t="s">
        <v>113</v>
      </c>
      <c r="C28" s="115">
        <v>50</v>
      </c>
      <c r="D28" s="296" t="s">
        <v>99</v>
      </c>
      <c r="E28" s="74"/>
      <c r="F28" s="74" t="s">
        <v>10</v>
      </c>
      <c r="G28" s="321">
        <v>180</v>
      </c>
      <c r="H28" s="269">
        <v>6.5</v>
      </c>
      <c r="I28" s="270">
        <v>34</v>
      </c>
      <c r="J28" s="271">
        <v>3.5</v>
      </c>
      <c r="K28" s="447"/>
      <c r="L28" s="448" t="s">
        <v>113</v>
      </c>
      <c r="M28" s="115">
        <v>45</v>
      </c>
      <c r="N28" s="296" t="s">
        <v>99</v>
      </c>
      <c r="O28" s="74"/>
      <c r="P28" s="74" t="s">
        <v>40</v>
      </c>
      <c r="Q28" s="268">
        <v>172.35</v>
      </c>
      <c r="R28" s="324">
        <v>2.9250000000000003</v>
      </c>
      <c r="S28" s="327">
        <v>38.925000000000004</v>
      </c>
      <c r="T28" s="271">
        <v>0.45</v>
      </c>
      <c r="U28" s="447"/>
      <c r="V28" s="448" t="s">
        <v>113</v>
      </c>
      <c r="W28" s="115">
        <v>70</v>
      </c>
      <c r="X28" s="296" t="s">
        <v>99</v>
      </c>
      <c r="Y28" s="74"/>
      <c r="Z28" s="74" t="s">
        <v>145</v>
      </c>
      <c r="AA28" s="268">
        <v>141.39999999999998</v>
      </c>
      <c r="AB28" s="269">
        <v>7.6999999999999993</v>
      </c>
      <c r="AC28" s="270">
        <v>23.099999999999998</v>
      </c>
      <c r="AD28" s="271">
        <v>0.35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9"/>
      <c r="C29" s="116">
        <v>35</v>
      </c>
      <c r="D29" s="297" t="s">
        <v>99</v>
      </c>
      <c r="E29" s="76"/>
      <c r="F29" s="76" t="s">
        <v>14</v>
      </c>
      <c r="G29" s="322">
        <v>210</v>
      </c>
      <c r="H29" s="273">
        <v>8.3999999999999986</v>
      </c>
      <c r="I29" s="274">
        <v>4.1999999999999993</v>
      </c>
      <c r="J29" s="275">
        <v>16.799999999999997</v>
      </c>
      <c r="K29" s="447"/>
      <c r="L29" s="449"/>
      <c r="M29" s="116">
        <v>20</v>
      </c>
      <c r="N29" s="297" t="s">
        <v>99</v>
      </c>
      <c r="O29" s="76"/>
      <c r="P29" s="76" t="s">
        <v>27</v>
      </c>
      <c r="Q29" s="272">
        <v>130.80000000000001</v>
      </c>
      <c r="R29" s="273">
        <v>3</v>
      </c>
      <c r="S29" s="274">
        <v>2.8000000000000003</v>
      </c>
      <c r="T29" s="275">
        <v>13</v>
      </c>
      <c r="U29" s="447"/>
      <c r="V29" s="449"/>
      <c r="W29" s="116">
        <v>80</v>
      </c>
      <c r="X29" s="297" t="s">
        <v>99</v>
      </c>
      <c r="Y29" s="76"/>
      <c r="Z29" s="76" t="s">
        <v>80</v>
      </c>
      <c r="AA29" s="322">
        <v>128</v>
      </c>
      <c r="AB29" s="273">
        <v>1.6</v>
      </c>
      <c r="AC29" s="274">
        <v>6.8239999999999998</v>
      </c>
      <c r="AD29" s="275">
        <v>11.728000000000002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9"/>
      <c r="C30" s="116">
        <v>50</v>
      </c>
      <c r="D30" s="297" t="s">
        <v>99</v>
      </c>
      <c r="E30" s="76"/>
      <c r="F30" s="76" t="s">
        <v>25</v>
      </c>
      <c r="G30" s="322">
        <v>30</v>
      </c>
      <c r="H30" s="273">
        <v>0.5</v>
      </c>
      <c r="I30" s="328">
        <v>7</v>
      </c>
      <c r="J30" s="331">
        <v>0</v>
      </c>
      <c r="K30" s="447"/>
      <c r="L30" s="449"/>
      <c r="M30" s="116">
        <v>70</v>
      </c>
      <c r="N30" s="297" t="s">
        <v>99</v>
      </c>
      <c r="O30" s="76"/>
      <c r="P30" s="76" t="s">
        <v>26</v>
      </c>
      <c r="Q30" s="272">
        <v>31.499999999999996</v>
      </c>
      <c r="R30" s="273">
        <v>0.7</v>
      </c>
      <c r="S30" s="274">
        <v>3.5</v>
      </c>
      <c r="T30" s="331">
        <v>0</v>
      </c>
      <c r="U30" s="447"/>
      <c r="V30" s="449"/>
      <c r="W30" s="116">
        <v>5</v>
      </c>
      <c r="X30" s="297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9"/>
      <c r="C31" s="107">
        <v>15</v>
      </c>
      <c r="D31" s="297" t="s">
        <v>99</v>
      </c>
      <c r="E31" s="76"/>
      <c r="F31" s="76" t="s">
        <v>134</v>
      </c>
      <c r="G31" s="272">
        <v>60</v>
      </c>
      <c r="H31" s="273">
        <v>12</v>
      </c>
      <c r="I31" s="274">
        <v>1.5</v>
      </c>
      <c r="J31" s="275">
        <v>0.5</v>
      </c>
      <c r="K31" s="447"/>
      <c r="L31" s="449"/>
      <c r="M31" s="116">
        <v>100</v>
      </c>
      <c r="N31" s="297" t="s">
        <v>99</v>
      </c>
      <c r="O31" s="76"/>
      <c r="P31" s="76" t="s">
        <v>73</v>
      </c>
      <c r="Q31" s="322">
        <v>80</v>
      </c>
      <c r="R31" s="273">
        <v>11</v>
      </c>
      <c r="S31" s="274">
        <v>3</v>
      </c>
      <c r="T31" s="275">
        <v>2.2999999999999998</v>
      </c>
      <c r="U31" s="447"/>
      <c r="V31" s="449"/>
      <c r="W31" s="116">
        <v>80</v>
      </c>
      <c r="X31" s="297" t="s">
        <v>99</v>
      </c>
      <c r="Y31" s="76"/>
      <c r="Z31" s="76" t="s">
        <v>34</v>
      </c>
      <c r="AA31" s="322">
        <v>80</v>
      </c>
      <c r="AB31" s="273">
        <v>16.8</v>
      </c>
      <c r="AC31" s="274">
        <v>0.8</v>
      </c>
      <c r="AD31" s="331">
        <v>1.6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9"/>
      <c r="C32" s="116"/>
      <c r="D32" s="297"/>
      <c r="E32" s="76"/>
      <c r="F32" s="76"/>
      <c r="G32" s="272"/>
      <c r="H32" s="273"/>
      <c r="I32" s="274"/>
      <c r="J32" s="275"/>
      <c r="K32" s="447"/>
      <c r="L32" s="449"/>
      <c r="M32" s="116">
        <v>15</v>
      </c>
      <c r="N32" s="297" t="s">
        <v>99</v>
      </c>
      <c r="O32" s="76"/>
      <c r="P32" s="76" t="s">
        <v>20</v>
      </c>
      <c r="Q32" s="272">
        <v>72.899999999999991</v>
      </c>
      <c r="R32" s="325">
        <v>3</v>
      </c>
      <c r="S32" s="274">
        <v>4.95</v>
      </c>
      <c r="T32" s="275">
        <v>4.6499999999999995</v>
      </c>
      <c r="U32" s="447"/>
      <c r="V32" s="449"/>
      <c r="W32" s="116">
        <v>1</v>
      </c>
      <c r="X32" s="297" t="s">
        <v>101</v>
      </c>
      <c r="Y32" s="76"/>
      <c r="Z32" s="76" t="s">
        <v>5</v>
      </c>
      <c r="AA32" s="272">
        <v>80</v>
      </c>
      <c r="AB32" s="273">
        <v>6</v>
      </c>
      <c r="AC32" s="274">
        <v>0</v>
      </c>
      <c r="AD32" s="275">
        <v>5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9"/>
      <c r="C33" s="116"/>
      <c r="D33" s="297"/>
      <c r="E33" s="184"/>
      <c r="F33" s="184"/>
      <c r="G33" s="207"/>
      <c r="H33" s="216"/>
      <c r="I33" s="226"/>
      <c r="J33" s="232"/>
      <c r="K33" s="447"/>
      <c r="L33" s="449"/>
      <c r="M33" s="116"/>
      <c r="N33" s="297"/>
      <c r="O33" s="184"/>
      <c r="P33" s="184"/>
      <c r="Q33" s="207"/>
      <c r="R33" s="216"/>
      <c r="S33" s="226"/>
      <c r="T33" s="232"/>
      <c r="U33" s="447"/>
      <c r="V33" s="449"/>
      <c r="W33" s="116"/>
      <c r="X33" s="297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9"/>
      <c r="C34" s="116"/>
      <c r="D34" s="298"/>
      <c r="E34" s="197" t="s">
        <v>107</v>
      </c>
      <c r="F34" s="198"/>
      <c r="G34" s="323">
        <v>480</v>
      </c>
      <c r="H34" s="199">
        <v>27.4</v>
      </c>
      <c r="I34" s="323">
        <v>46.7</v>
      </c>
      <c r="J34" s="332">
        <v>20.799999999999997</v>
      </c>
      <c r="K34" s="447"/>
      <c r="L34" s="449"/>
      <c r="M34" s="116"/>
      <c r="N34" s="298"/>
      <c r="O34" s="197" t="s">
        <v>107</v>
      </c>
      <c r="P34" s="198"/>
      <c r="Q34" s="323">
        <v>487.54999999999995</v>
      </c>
      <c r="R34" s="199">
        <v>20.625</v>
      </c>
      <c r="S34" s="199">
        <v>53.175000000000004</v>
      </c>
      <c r="T34" s="200">
        <v>20.399999999999999</v>
      </c>
      <c r="U34" s="447"/>
      <c r="V34" s="449"/>
      <c r="W34" s="116"/>
      <c r="X34" s="298"/>
      <c r="Y34" s="197" t="s">
        <v>107</v>
      </c>
      <c r="Z34" s="198"/>
      <c r="AA34" s="199">
        <v>465.25</v>
      </c>
      <c r="AB34" s="199">
        <v>32.15</v>
      </c>
      <c r="AC34" s="199">
        <v>30.724</v>
      </c>
      <c r="AD34" s="200">
        <v>22.728000000000002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50"/>
      <c r="C35" s="117"/>
      <c r="D35" s="299"/>
      <c r="E35" s="185"/>
      <c r="F35" s="185"/>
      <c r="G35" s="208"/>
      <c r="H35" s="217"/>
      <c r="I35" s="227"/>
      <c r="J35" s="233"/>
      <c r="K35" s="447"/>
      <c r="L35" s="450"/>
      <c r="M35" s="117"/>
      <c r="N35" s="299"/>
      <c r="O35" s="185"/>
      <c r="P35" s="185"/>
      <c r="Q35" s="208"/>
      <c r="R35" s="217"/>
      <c r="S35" s="227"/>
      <c r="T35" s="233"/>
      <c r="U35" s="447"/>
      <c r="V35" s="450"/>
      <c r="W35" s="117"/>
      <c r="X35" s="299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thickBot="1" x14ac:dyDescent="0.35">
      <c r="A36" s="447"/>
      <c r="K36" s="447"/>
      <c r="U36" s="447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120</v>
      </c>
      <c r="D37" s="300" t="s">
        <v>99</v>
      </c>
      <c r="E37" s="79"/>
      <c r="F37" s="79" t="s">
        <v>48</v>
      </c>
      <c r="G37" s="321">
        <v>258</v>
      </c>
      <c r="H37" s="269">
        <v>22.8</v>
      </c>
      <c r="I37" s="327">
        <v>0</v>
      </c>
      <c r="J37" s="330">
        <v>18</v>
      </c>
      <c r="K37" s="447"/>
      <c r="L37" s="432" t="s">
        <v>114</v>
      </c>
      <c r="M37" s="118">
        <v>120</v>
      </c>
      <c r="N37" s="300" t="s">
        <v>99</v>
      </c>
      <c r="O37" s="79"/>
      <c r="P37" s="79" t="s">
        <v>31</v>
      </c>
      <c r="Q37" s="268">
        <v>260.39999999999998</v>
      </c>
      <c r="R37" s="324">
        <v>24</v>
      </c>
      <c r="S37" s="327">
        <v>0</v>
      </c>
      <c r="T37" s="271">
        <v>16.8</v>
      </c>
      <c r="U37" s="447"/>
      <c r="V37" s="432" t="s">
        <v>114</v>
      </c>
      <c r="W37" s="118">
        <v>155</v>
      </c>
      <c r="X37" s="300" t="s">
        <v>99</v>
      </c>
      <c r="Y37" s="79"/>
      <c r="Z37" s="79" t="s">
        <v>45</v>
      </c>
      <c r="AA37" s="321">
        <v>263.5</v>
      </c>
      <c r="AB37" s="324">
        <v>29.45</v>
      </c>
      <c r="AC37" s="327">
        <v>0</v>
      </c>
      <c r="AD37" s="330">
        <v>15.5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200</v>
      </c>
      <c r="D38" s="301" t="s">
        <v>99</v>
      </c>
      <c r="E38" s="81"/>
      <c r="F38" s="81" t="s">
        <v>54</v>
      </c>
      <c r="G38" s="322">
        <v>176</v>
      </c>
      <c r="H38" s="325">
        <v>2</v>
      </c>
      <c r="I38" s="328">
        <v>42</v>
      </c>
      <c r="J38" s="331">
        <v>0</v>
      </c>
      <c r="K38" s="447"/>
      <c r="L38" s="433"/>
      <c r="M38" s="119">
        <v>135.38461538461539</v>
      </c>
      <c r="N38" s="301" t="s">
        <v>99</v>
      </c>
      <c r="O38" s="81"/>
      <c r="P38" s="81" t="s">
        <v>42</v>
      </c>
      <c r="Q38" s="322">
        <v>176</v>
      </c>
      <c r="R38" s="273">
        <v>3.2492307692307691</v>
      </c>
      <c r="S38" s="328">
        <v>38.720000000000006</v>
      </c>
      <c r="T38" s="275">
        <v>0.27076923076923082</v>
      </c>
      <c r="U38" s="447"/>
      <c r="V38" s="433"/>
      <c r="W38" s="119">
        <v>145</v>
      </c>
      <c r="X38" s="301" t="s">
        <v>99</v>
      </c>
      <c r="Y38" s="81"/>
      <c r="Z38" s="81" t="s">
        <v>56</v>
      </c>
      <c r="AA38" s="322">
        <v>176.9</v>
      </c>
      <c r="AB38" s="325">
        <v>5.8</v>
      </c>
      <c r="AC38" s="328">
        <v>31.9</v>
      </c>
      <c r="AD38" s="331">
        <v>1.45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10</v>
      </c>
      <c r="D39" s="301" t="s">
        <v>99</v>
      </c>
      <c r="E39" s="81"/>
      <c r="F39" s="81" t="s">
        <v>15</v>
      </c>
      <c r="G39" s="272">
        <v>71.7</v>
      </c>
      <c r="H39" s="273">
        <v>0.1</v>
      </c>
      <c r="I39" s="328">
        <v>0</v>
      </c>
      <c r="J39" s="275">
        <v>8.1</v>
      </c>
      <c r="K39" s="447"/>
      <c r="L39" s="433"/>
      <c r="M39" s="119">
        <v>10</v>
      </c>
      <c r="N39" s="301" t="s">
        <v>99</v>
      </c>
      <c r="O39" s="81"/>
      <c r="P39" s="81" t="s">
        <v>15</v>
      </c>
      <c r="Q39" s="272">
        <v>71.7</v>
      </c>
      <c r="R39" s="273">
        <v>0.1</v>
      </c>
      <c r="S39" s="328">
        <v>0</v>
      </c>
      <c r="T39" s="275">
        <v>8.1</v>
      </c>
      <c r="U39" s="447"/>
      <c r="V39" s="433"/>
      <c r="W39" s="119">
        <v>5</v>
      </c>
      <c r="X39" s="301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01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01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571.70000000000005</v>
      </c>
      <c r="H42" s="199">
        <v>24.900000000000002</v>
      </c>
      <c r="I42" s="323">
        <v>58</v>
      </c>
      <c r="J42" s="200">
        <v>26.1</v>
      </c>
      <c r="K42" s="447"/>
      <c r="L42" s="433"/>
      <c r="M42" s="119"/>
      <c r="N42" s="302"/>
      <c r="O42" s="197" t="s">
        <v>107</v>
      </c>
      <c r="P42" s="198"/>
      <c r="Q42" s="199">
        <v>578.09999999999991</v>
      </c>
      <c r="R42" s="199">
        <v>31.129230769230773</v>
      </c>
      <c r="S42" s="199">
        <v>54.480000000000004</v>
      </c>
      <c r="T42" s="200">
        <v>26.630769230769232</v>
      </c>
      <c r="U42" s="447"/>
      <c r="V42" s="433"/>
      <c r="W42" s="119"/>
      <c r="X42" s="302"/>
      <c r="Y42" s="197" t="s">
        <v>107</v>
      </c>
      <c r="Z42" s="198"/>
      <c r="AA42" s="323">
        <v>551.4</v>
      </c>
      <c r="AB42" s="323">
        <v>35.25</v>
      </c>
      <c r="AC42" s="323">
        <v>47.9</v>
      </c>
      <c r="AD42" s="332">
        <v>21.9</v>
      </c>
    </row>
    <row r="43" spans="1:44" ht="15.6" thickTop="1" thickBot="1" x14ac:dyDescent="0.35">
      <c r="A43" s="447"/>
      <c r="B43" s="434"/>
      <c r="C43" s="303"/>
      <c r="D43" s="304"/>
      <c r="E43" s="190"/>
      <c r="F43" s="190"/>
      <c r="G43" s="211"/>
      <c r="H43" s="220"/>
      <c r="I43" s="229"/>
      <c r="J43" s="235"/>
      <c r="K43" s="447"/>
      <c r="L43" s="434"/>
      <c r="M43" s="303"/>
      <c r="N43" s="304"/>
      <c r="O43" s="190"/>
      <c r="P43" s="190"/>
      <c r="Q43" s="211"/>
      <c r="R43" s="220"/>
      <c r="S43" s="229"/>
      <c r="T43" s="235"/>
      <c r="U43" s="447"/>
      <c r="V43" s="434"/>
      <c r="W43" s="303"/>
      <c r="X43" s="304"/>
      <c r="Y43" s="190"/>
      <c r="Z43" s="190"/>
      <c r="AA43" s="211"/>
      <c r="AB43" s="220"/>
      <c r="AC43" s="229"/>
      <c r="AD43" s="235"/>
    </row>
    <row r="44" spans="1:44" ht="15" thickBot="1" x14ac:dyDescent="0.35"/>
    <row r="45" spans="1:44" ht="15" thickBot="1" x14ac:dyDescent="0.35">
      <c r="C45" s="128"/>
      <c r="D45" s="55"/>
      <c r="E45" s="63" t="s">
        <v>106</v>
      </c>
      <c r="F45" s="63"/>
      <c r="G45" s="212">
        <v>2261.8999999999996</v>
      </c>
      <c r="H45" s="221">
        <v>178.6</v>
      </c>
      <c r="I45" s="223">
        <v>202.6</v>
      </c>
      <c r="J45" s="280">
        <v>79.599999999999994</v>
      </c>
      <c r="M45" s="128"/>
      <c r="N45" s="55"/>
      <c r="O45" s="63" t="s">
        <v>106</v>
      </c>
      <c r="P45" s="63"/>
      <c r="Q45" s="212">
        <v>2282.6999999999998</v>
      </c>
      <c r="R45" s="221">
        <v>159.98699404555842</v>
      </c>
      <c r="S45" s="223">
        <v>222.43510801080109</v>
      </c>
      <c r="T45" s="280">
        <v>79.77327913175931</v>
      </c>
      <c r="W45" s="128"/>
      <c r="X45" s="55"/>
      <c r="Y45" s="63" t="s">
        <v>106</v>
      </c>
      <c r="Z45" s="63"/>
      <c r="AA45" s="212">
        <v>2262.6</v>
      </c>
      <c r="AB45" s="221">
        <v>176.76999999999998</v>
      </c>
      <c r="AC45" s="223">
        <v>178.95400000000001</v>
      </c>
      <c r="AD45" s="333">
        <v>85.927999999999997</v>
      </c>
    </row>
  </sheetData>
  <mergeCells count="22">
    <mergeCell ref="A4:A43"/>
    <mergeCell ref="B4:B10"/>
    <mergeCell ref="L4:L10"/>
    <mergeCell ref="V4:V10"/>
    <mergeCell ref="B12:B18"/>
    <mergeCell ref="L12:L18"/>
    <mergeCell ref="V12:V18"/>
    <mergeCell ref="B20:B26"/>
    <mergeCell ref="L20:L26"/>
    <mergeCell ref="V20:V26"/>
    <mergeCell ref="B37:B43"/>
    <mergeCell ref="L37:L43"/>
    <mergeCell ref="V37:V43"/>
    <mergeCell ref="K4:K43"/>
    <mergeCell ref="U4:U43"/>
    <mergeCell ref="AG2:AH2"/>
    <mergeCell ref="AJ2:AK2"/>
    <mergeCell ref="AN2:AO2"/>
    <mergeCell ref="AQ2:AR2"/>
    <mergeCell ref="B28:B35"/>
    <mergeCell ref="L28:L35"/>
    <mergeCell ref="V28:V35"/>
  </mergeCells>
  <conditionalFormatting sqref="AF4:AH4 AH5:AH28 AH30:AH36">
    <cfRule type="expression" dxfId="202" priority="18">
      <formula>#REF!&lt;&gt;""</formula>
    </cfRule>
  </conditionalFormatting>
  <conditionalFormatting sqref="AI4">
    <cfRule type="expression" dxfId="201" priority="17">
      <formula>#REF!&lt;&gt;""</formula>
    </cfRule>
  </conditionalFormatting>
  <conditionalFormatting sqref="AJ4:AK4 AK5:AK28 AK30:AK36">
    <cfRule type="expression" dxfId="200" priority="16">
      <formula>#REF!&lt;&gt;""</formula>
    </cfRule>
  </conditionalFormatting>
  <conditionalFormatting sqref="AF6:AG6">
    <cfRule type="expression" dxfId="199" priority="15">
      <formula>#REF!&lt;&gt;""</formula>
    </cfRule>
  </conditionalFormatting>
  <conditionalFormatting sqref="AI6">
    <cfRule type="expression" dxfId="198" priority="14">
      <formula>#REF!&lt;&gt;""</formula>
    </cfRule>
  </conditionalFormatting>
  <conditionalFormatting sqref="AJ6">
    <cfRule type="expression" dxfId="197" priority="13">
      <formula>#REF!&lt;&gt;""</formula>
    </cfRule>
  </conditionalFormatting>
  <conditionalFormatting sqref="AF30:AG30 AI30:AJ30">
    <cfRule type="expression" dxfId="196" priority="12">
      <formula>$L25&lt;&gt;""</formula>
    </cfRule>
  </conditionalFormatting>
  <conditionalFormatting sqref="AF31:AG31 AI31:AJ31">
    <cfRule type="expression" dxfId="195" priority="19">
      <formula>$L25&lt;&gt;""</formula>
    </cfRule>
  </conditionalFormatting>
  <conditionalFormatting sqref="AO32:AO38">
    <cfRule type="expression" dxfId="194" priority="11">
      <formula>#REF!&lt;&gt;""</formula>
    </cfRule>
  </conditionalFormatting>
  <conditionalFormatting sqref="AH29">
    <cfRule type="expression" dxfId="193" priority="6">
      <formula>#REF!&lt;&gt;""</formula>
    </cfRule>
  </conditionalFormatting>
  <conditionalFormatting sqref="AR32:AR38">
    <cfRule type="expression" dxfId="192" priority="10">
      <formula>#REF!&lt;&gt;""</formula>
    </cfRule>
  </conditionalFormatting>
  <conditionalFormatting sqref="AO8">
    <cfRule type="expression" dxfId="191" priority="4">
      <formula>#REF!&lt;&gt;""</formula>
    </cfRule>
  </conditionalFormatting>
  <conditionalFormatting sqref="AR8">
    <cfRule type="expression" dxfId="190" priority="3">
      <formula>#REF!&lt;&gt;""</formula>
    </cfRule>
  </conditionalFormatting>
  <conditionalFormatting sqref="AH37:AH38">
    <cfRule type="expression" dxfId="189" priority="2">
      <formula>#REF!&lt;&gt;""</formula>
    </cfRule>
  </conditionalFormatting>
  <conditionalFormatting sqref="AM9:AN9 AP9:AQ9">
    <cfRule type="expression" dxfId="188" priority="9">
      <formula>$L8&lt;&gt;""</formula>
    </cfRule>
  </conditionalFormatting>
  <conditionalFormatting sqref="AO4:AO7 AO9:AO31">
    <cfRule type="expression" dxfId="187" priority="8">
      <formula>#REF!&lt;&gt;""</formula>
    </cfRule>
  </conditionalFormatting>
  <conditionalFormatting sqref="AR4:AR7 AR9:AR31">
    <cfRule type="expression" dxfId="186" priority="7">
      <formula>#REF!&lt;&gt;""</formula>
    </cfRule>
  </conditionalFormatting>
  <conditionalFormatting sqref="AK37:AK38">
    <cfRule type="expression" dxfId="185" priority="1">
      <formula>#REF!&lt;&gt;""</formula>
    </cfRule>
  </conditionalFormatting>
  <conditionalFormatting sqref="AK29">
    <cfRule type="expression" dxfId="184" priority="5">
      <formula>#REF!&lt;&gt;""</formula>
    </cfRule>
  </conditionalFormatting>
  <dataValidations disablePrompts="1" count="2">
    <dataValidation type="list" showInputMessage="1" showErrorMessage="1" sqref="P28:P33 P35:P41 Z18:Z24 Z35:Z41 Z28:Z33 P4:P8 Z4:Z8 Z10:Z16 P10:P16 P18:P24 F4:F45" xr:uid="{00000000-0002-0000-0900-000000000000}">
      <formula1>$A$170:$A$827</formula1>
    </dataValidation>
    <dataValidation type="list" showInputMessage="1" showErrorMessage="1" sqref="AF29:AF31 AI29:AI31 AF4 AI4 AF6 AI6" xr:uid="{00000000-0002-0000-0900-000001000000}">
      <formula1>$A$2:$A$686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R45"/>
  <sheetViews>
    <sheetView zoomScale="70" zoomScaleNormal="70" workbookViewId="0">
      <selection activeCell="N12" sqref="N12"/>
    </sheetView>
  </sheetViews>
  <sheetFormatPr defaultRowHeight="14.4" x14ac:dyDescent="0.3"/>
  <cols>
    <col min="1" max="1" width="6.33203125" customWidth="1"/>
    <col min="2" max="2" width="5.5546875" customWidth="1"/>
    <col min="3" max="3" width="5.77734375" customWidth="1"/>
    <col min="4" max="4" width="8.88671875" customWidth="1"/>
    <col min="5" max="5" width="8.33203125" bestFit="1" customWidth="1"/>
    <col min="6" max="6" width="23.44140625" bestFit="1" customWidth="1"/>
    <col min="7" max="7" width="7.109375" bestFit="1" customWidth="1"/>
    <col min="8" max="8" width="7.5546875" bestFit="1" customWidth="1"/>
    <col min="9" max="9" width="8.21875" bestFit="1" customWidth="1"/>
    <col min="10" max="10" width="4.88671875" bestFit="1" customWidth="1"/>
    <col min="11" max="11" width="6.33203125" customWidth="1"/>
    <col min="12" max="12" width="5.5546875" customWidth="1"/>
    <col min="13" max="13" width="5.77734375" customWidth="1"/>
    <col min="14" max="14" width="7.6640625" customWidth="1"/>
    <col min="15" max="15" width="8.33203125" bestFit="1" customWidth="1"/>
    <col min="16" max="16" width="23.109375" bestFit="1" customWidth="1"/>
    <col min="17" max="17" width="7.109375" bestFit="1" customWidth="1"/>
    <col min="18" max="18" width="7.5546875" bestFit="1" customWidth="1"/>
    <col min="19" max="19" width="8.21875" bestFit="1" customWidth="1"/>
    <col min="20" max="20" width="4.77734375" customWidth="1"/>
    <col min="21" max="21" width="6.33203125" customWidth="1"/>
    <col min="22" max="22" width="5.5546875" customWidth="1"/>
    <col min="23" max="23" width="5.77734375" customWidth="1"/>
    <col min="24" max="24" width="8.21875" bestFit="1" customWidth="1"/>
    <col min="25" max="25" width="7.6640625" customWidth="1"/>
    <col min="26" max="26" width="25.21875" bestFit="1" customWidth="1"/>
    <col min="27" max="27" width="7.109375" bestFit="1" customWidth="1"/>
    <col min="28" max="28" width="7.5546875" bestFit="1" customWidth="1"/>
    <col min="29" max="29" width="8.21875" bestFit="1" customWidth="1"/>
    <col min="30" max="30" width="4.88671875" bestFit="1" customWidth="1"/>
    <col min="32" max="32" width="26.77734375" bestFit="1" customWidth="1"/>
    <col min="33" max="33" width="4.44140625" bestFit="1" customWidth="1"/>
    <col min="34" max="34" width="2.33203125" bestFit="1" customWidth="1"/>
    <col min="35" max="35" width="26.77734375" bestFit="1" customWidth="1"/>
    <col min="36" max="36" width="4.44140625" bestFit="1" customWidth="1"/>
    <col min="37" max="37" width="3" bestFit="1" customWidth="1"/>
    <col min="39" max="39" width="16.6640625" bestFit="1" customWidth="1"/>
    <col min="40" max="40" width="4.44140625" bestFit="1" customWidth="1"/>
    <col min="41" max="41" width="3" bestFit="1" customWidth="1"/>
    <col min="42" max="42" width="20.77734375" bestFit="1" customWidth="1"/>
    <col min="43" max="43" width="4.44140625" bestFit="1" customWidth="1"/>
    <col min="44" max="44" width="3.44140625" bestFit="1" customWidth="1"/>
  </cols>
  <sheetData>
    <row r="1" spans="1:44" ht="15" thickBot="1" x14ac:dyDescent="0.35"/>
    <row r="2" spans="1:44" ht="30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C3" s="121"/>
      <c r="D3" s="56"/>
      <c r="E3" s="7"/>
      <c r="F3" s="7"/>
      <c r="G3" s="38"/>
      <c r="H3" s="38"/>
      <c r="I3" s="38"/>
      <c r="J3" s="38"/>
      <c r="L3" s="7"/>
      <c r="M3" s="121"/>
      <c r="N3" s="56"/>
      <c r="O3" s="7"/>
      <c r="P3" s="7"/>
      <c r="Q3" s="38"/>
      <c r="R3" s="38"/>
      <c r="S3" s="38"/>
      <c r="T3" s="38"/>
      <c r="V3" s="7"/>
      <c r="W3" s="121"/>
      <c r="X3" s="56"/>
      <c r="Y3" s="7" t="s">
        <v>108</v>
      </c>
      <c r="Z3" s="7"/>
      <c r="AA3" s="38"/>
      <c r="AB3" s="38"/>
      <c r="AC3" s="38"/>
      <c r="AD3" s="38"/>
    </row>
    <row r="4" spans="1:44" ht="15" customHeight="1" thickTop="1" x14ac:dyDescent="0.3">
      <c r="A4" s="447" t="s">
        <v>120</v>
      </c>
      <c r="B4" s="435" t="s">
        <v>110</v>
      </c>
      <c r="C4" s="281">
        <v>3</v>
      </c>
      <c r="D4" s="282" t="s">
        <v>100</v>
      </c>
      <c r="E4" s="66"/>
      <c r="F4" s="66" t="s">
        <v>5</v>
      </c>
      <c r="G4" s="321">
        <v>240</v>
      </c>
      <c r="H4" s="324">
        <v>18</v>
      </c>
      <c r="I4" s="327">
        <v>0</v>
      </c>
      <c r="J4" s="330">
        <v>15</v>
      </c>
      <c r="K4" s="447" t="s">
        <v>120</v>
      </c>
      <c r="L4" s="435" t="s">
        <v>110</v>
      </c>
      <c r="M4" s="281">
        <v>100</v>
      </c>
      <c r="N4" s="282" t="s">
        <v>99</v>
      </c>
      <c r="O4" s="66"/>
      <c r="P4" s="66" t="s">
        <v>6</v>
      </c>
      <c r="Q4" s="268">
        <v>237.10000000000002</v>
      </c>
      <c r="R4" s="269">
        <v>19.3</v>
      </c>
      <c r="S4" s="270">
        <v>0.6</v>
      </c>
      <c r="T4" s="271">
        <v>17.5</v>
      </c>
      <c r="U4" s="447" t="s">
        <v>120</v>
      </c>
      <c r="V4" s="435" t="s">
        <v>110</v>
      </c>
      <c r="W4" s="281">
        <v>300</v>
      </c>
      <c r="X4" s="282" t="s">
        <v>99</v>
      </c>
      <c r="Y4" s="66"/>
      <c r="Z4" s="66" t="s">
        <v>73</v>
      </c>
      <c r="AA4" s="321">
        <v>240</v>
      </c>
      <c r="AB4" s="324">
        <v>33</v>
      </c>
      <c r="AC4" s="327">
        <v>9</v>
      </c>
      <c r="AD4" s="271">
        <v>6.8999999999999995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ht="15" customHeight="1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32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322">
        <v>141</v>
      </c>
      <c r="R5" s="273">
        <v>7.6782178217821775</v>
      </c>
      <c r="S5" s="328">
        <v>23.034653465346533</v>
      </c>
      <c r="T5" s="275">
        <v>0.34900990099009899</v>
      </c>
      <c r="U5" s="447"/>
      <c r="V5" s="436"/>
      <c r="W5" s="283">
        <v>140</v>
      </c>
      <c r="X5" s="284" t="s">
        <v>99</v>
      </c>
      <c r="Y5" s="60"/>
      <c r="Z5" s="60" t="s">
        <v>29</v>
      </c>
      <c r="AA5" s="322">
        <v>140</v>
      </c>
      <c r="AB5" s="325">
        <v>0</v>
      </c>
      <c r="AC5" s="274">
        <v>32.199999999999996</v>
      </c>
      <c r="AD5" s="275">
        <v>1.4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80</v>
      </c>
      <c r="D6" s="284" t="s">
        <v>99</v>
      </c>
      <c r="E6" s="60"/>
      <c r="F6" s="60" t="s">
        <v>43</v>
      </c>
      <c r="G6" s="322">
        <v>80</v>
      </c>
      <c r="H6" s="273">
        <v>15.200000000000001</v>
      </c>
      <c r="I6" s="274">
        <v>0.8</v>
      </c>
      <c r="J6" s="331">
        <v>1.6</v>
      </c>
      <c r="K6" s="447"/>
      <c r="L6" s="436"/>
      <c r="M6" s="283">
        <v>30</v>
      </c>
      <c r="N6" s="284" t="s">
        <v>99</v>
      </c>
      <c r="O6" s="60"/>
      <c r="P6" s="60" t="s">
        <v>41</v>
      </c>
      <c r="Q6" s="272">
        <v>83.399999999999991</v>
      </c>
      <c r="R6" s="273">
        <v>8.1</v>
      </c>
      <c r="S6" s="274">
        <v>0.6</v>
      </c>
      <c r="T6" s="275">
        <v>4.8</v>
      </c>
      <c r="U6" s="447"/>
      <c r="V6" s="436"/>
      <c r="W6" s="283">
        <v>20</v>
      </c>
      <c r="X6" s="284" t="s">
        <v>99</v>
      </c>
      <c r="Y6" s="60"/>
      <c r="Z6" s="60" t="s">
        <v>14</v>
      </c>
      <c r="AA6" s="322">
        <v>120</v>
      </c>
      <c r="AB6" s="273">
        <v>4.8000000000000007</v>
      </c>
      <c r="AC6" s="274">
        <v>2.4000000000000004</v>
      </c>
      <c r="AD6" s="275">
        <v>9.6000000000000014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/>
      <c r="X7" s="284"/>
      <c r="Y7" s="60"/>
      <c r="Z7" s="60"/>
      <c r="AA7" s="272"/>
      <c r="AB7" s="273"/>
      <c r="AC7" s="274"/>
      <c r="AD7" s="275"/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284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496.85</v>
      </c>
      <c r="H9" s="323">
        <v>38.65</v>
      </c>
      <c r="I9" s="199">
        <v>28</v>
      </c>
      <c r="J9" s="200">
        <v>22.35</v>
      </c>
      <c r="K9" s="447"/>
      <c r="L9" s="436"/>
      <c r="M9" s="283"/>
      <c r="N9" s="285"/>
      <c r="O9" s="197" t="s">
        <v>107</v>
      </c>
      <c r="P9" s="198"/>
      <c r="Q9" s="199">
        <v>500.5</v>
      </c>
      <c r="R9" s="199">
        <v>37.178217821782177</v>
      </c>
      <c r="S9" s="199">
        <v>25.934653465346535</v>
      </c>
      <c r="T9" s="200">
        <v>25.299009900990097</v>
      </c>
      <c r="U9" s="447"/>
      <c r="V9" s="436"/>
      <c r="W9" s="283"/>
      <c r="X9" s="285"/>
      <c r="Y9" s="197" t="s">
        <v>107</v>
      </c>
      <c r="Z9" s="198"/>
      <c r="AA9" s="323">
        <v>500</v>
      </c>
      <c r="AB9" s="199">
        <v>37.799999999999997</v>
      </c>
      <c r="AC9" s="323">
        <v>43.599999999999994</v>
      </c>
      <c r="AD9" s="200">
        <v>17.899999999999999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 t="s">
        <v>108</v>
      </c>
      <c r="H10" s="217" t="s">
        <v>108</v>
      </c>
      <c r="I10" s="227" t="s">
        <v>108</v>
      </c>
      <c r="J10" s="233" t="s">
        <v>108</v>
      </c>
      <c r="K10" s="447"/>
      <c r="L10" s="437"/>
      <c r="M10" s="286"/>
      <c r="N10" s="287"/>
      <c r="O10" s="174"/>
      <c r="P10" s="174"/>
      <c r="Q10" s="208" t="s">
        <v>108</v>
      </c>
      <c r="R10" s="217" t="s">
        <v>108</v>
      </c>
      <c r="S10" s="227" t="s">
        <v>108</v>
      </c>
      <c r="T10" s="233" t="s">
        <v>108</v>
      </c>
      <c r="U10" s="447"/>
      <c r="V10" s="437"/>
      <c r="W10" s="286"/>
      <c r="X10" s="287"/>
      <c r="Y10" s="174"/>
      <c r="Z10" s="174"/>
      <c r="AA10" s="208" t="s">
        <v>108</v>
      </c>
      <c r="AB10" s="217" t="s">
        <v>108</v>
      </c>
      <c r="AC10" s="227" t="s">
        <v>108</v>
      </c>
      <c r="AD10" s="233" t="s">
        <v>108</v>
      </c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K11" s="447"/>
      <c r="U11" s="447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250</v>
      </c>
      <c r="D12" s="288" t="s">
        <v>99</v>
      </c>
      <c r="E12" s="67"/>
      <c r="F12" s="67" t="s">
        <v>18</v>
      </c>
      <c r="G12" s="321">
        <v>162.5</v>
      </c>
      <c r="H12" s="324">
        <v>30</v>
      </c>
      <c r="I12" s="327">
        <v>10</v>
      </c>
      <c r="J12" s="330">
        <v>2.5</v>
      </c>
      <c r="K12" s="447"/>
      <c r="L12" s="438" t="s">
        <v>111</v>
      </c>
      <c r="M12" s="112">
        <v>150</v>
      </c>
      <c r="N12" s="288" t="s">
        <v>99</v>
      </c>
      <c r="O12" s="67"/>
      <c r="P12" s="67" t="s">
        <v>44</v>
      </c>
      <c r="Q12" s="268">
        <v>166.5</v>
      </c>
      <c r="R12" s="269">
        <v>36.900000000000006</v>
      </c>
      <c r="S12" s="270">
        <v>3</v>
      </c>
      <c r="T12" s="271">
        <v>0.75</v>
      </c>
      <c r="U12" s="447"/>
      <c r="V12" s="438" t="s">
        <v>111</v>
      </c>
      <c r="W12" s="112">
        <v>170</v>
      </c>
      <c r="X12" s="288" t="s">
        <v>99</v>
      </c>
      <c r="Y12" s="67"/>
      <c r="Z12" s="67" t="s">
        <v>43</v>
      </c>
      <c r="AA12" s="321">
        <v>170</v>
      </c>
      <c r="AB12" s="269">
        <v>32.299999999999997</v>
      </c>
      <c r="AC12" s="270">
        <v>1.7</v>
      </c>
      <c r="AD12" s="271">
        <v>3.4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>
        <v>130</v>
      </c>
      <c r="D13" s="289" t="s">
        <v>99</v>
      </c>
      <c r="E13" s="62"/>
      <c r="F13" s="62" t="s">
        <v>29</v>
      </c>
      <c r="G13" s="272">
        <v>130</v>
      </c>
      <c r="H13" s="273">
        <v>0</v>
      </c>
      <c r="I13" s="274">
        <v>29.900000000000002</v>
      </c>
      <c r="J13" s="275">
        <v>1.3</v>
      </c>
      <c r="K13" s="447"/>
      <c r="L13" s="439"/>
      <c r="M13" s="113">
        <v>3</v>
      </c>
      <c r="N13" s="289" t="s">
        <v>100</v>
      </c>
      <c r="O13" s="62"/>
      <c r="P13" s="62" t="s">
        <v>8</v>
      </c>
      <c r="Q13" s="272">
        <v>117</v>
      </c>
      <c r="R13" s="273">
        <v>2.4000000000000004</v>
      </c>
      <c r="S13" s="274">
        <v>24</v>
      </c>
      <c r="T13" s="275">
        <v>0.89999999999999991</v>
      </c>
      <c r="U13" s="447"/>
      <c r="V13" s="439"/>
      <c r="W13" s="113">
        <v>3</v>
      </c>
      <c r="X13" s="289" t="s">
        <v>100</v>
      </c>
      <c r="Y13" s="62"/>
      <c r="Z13" s="62" t="s">
        <v>17</v>
      </c>
      <c r="AA13" s="322">
        <v>106.2</v>
      </c>
      <c r="AB13" s="273">
        <v>3</v>
      </c>
      <c r="AC13" s="274">
        <v>18.899999999999999</v>
      </c>
      <c r="AD13" s="331">
        <v>1.5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06">
        <v>30</v>
      </c>
      <c r="D14" s="289" t="s">
        <v>99</v>
      </c>
      <c r="E14" s="62"/>
      <c r="F14" s="62" t="s">
        <v>134</v>
      </c>
      <c r="G14" s="322">
        <v>120</v>
      </c>
      <c r="H14" s="325">
        <v>24</v>
      </c>
      <c r="I14" s="274">
        <v>3</v>
      </c>
      <c r="J14" s="275">
        <v>1</v>
      </c>
      <c r="K14" s="447"/>
      <c r="L14" s="439"/>
      <c r="M14" s="106">
        <v>150</v>
      </c>
      <c r="N14" s="289" t="s">
        <v>99</v>
      </c>
      <c r="O14" s="62"/>
      <c r="P14" s="62" t="s">
        <v>73</v>
      </c>
      <c r="Q14" s="272">
        <v>120</v>
      </c>
      <c r="R14" s="273">
        <v>16.5</v>
      </c>
      <c r="S14" s="328">
        <v>4.5</v>
      </c>
      <c r="T14" s="275">
        <v>3.4499999999999997</v>
      </c>
      <c r="U14" s="447"/>
      <c r="V14" s="439"/>
      <c r="W14" s="113">
        <v>60</v>
      </c>
      <c r="X14" s="289" t="s">
        <v>99</v>
      </c>
      <c r="Y14" s="62"/>
      <c r="Z14" s="62" t="s">
        <v>24</v>
      </c>
      <c r="AA14" s="272">
        <v>103.35</v>
      </c>
      <c r="AB14" s="325">
        <v>12</v>
      </c>
      <c r="AC14" s="274">
        <v>1.2</v>
      </c>
      <c r="AD14" s="275">
        <v>4.8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>
        <v>10</v>
      </c>
      <c r="X15" s="289" t="s">
        <v>99</v>
      </c>
      <c r="Y15" s="62"/>
      <c r="Z15" s="62" t="s">
        <v>19</v>
      </c>
      <c r="AA15" s="272">
        <v>23</v>
      </c>
      <c r="AB15" s="273">
        <v>0.70000000000000007</v>
      </c>
      <c r="AC15" s="274">
        <v>0.5</v>
      </c>
      <c r="AD15" s="275">
        <v>2</v>
      </c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289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323">
        <v>412.5</v>
      </c>
      <c r="H17" s="323">
        <v>54</v>
      </c>
      <c r="I17" s="199">
        <v>42.900000000000006</v>
      </c>
      <c r="J17" s="200">
        <v>4.8</v>
      </c>
      <c r="K17" s="447"/>
      <c r="L17" s="439"/>
      <c r="M17" s="113"/>
      <c r="N17" s="290"/>
      <c r="O17" s="197" t="s">
        <v>107</v>
      </c>
      <c r="P17" s="198"/>
      <c r="Q17" s="199">
        <v>403.5</v>
      </c>
      <c r="R17" s="199">
        <v>55.800000000000004</v>
      </c>
      <c r="S17" s="199">
        <v>31.5</v>
      </c>
      <c r="T17" s="200">
        <v>5.0999999999999996</v>
      </c>
      <c r="U17" s="447"/>
      <c r="V17" s="439"/>
      <c r="W17" s="113"/>
      <c r="X17" s="290"/>
      <c r="Y17" s="197" t="s">
        <v>107</v>
      </c>
      <c r="Z17" s="198"/>
      <c r="AA17" s="199">
        <v>402.54999999999995</v>
      </c>
      <c r="AB17" s="199">
        <v>48</v>
      </c>
      <c r="AC17" s="199">
        <v>22.299999999999997</v>
      </c>
      <c r="AD17" s="200">
        <v>11.7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291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K19" s="447"/>
      <c r="U19" s="447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200</v>
      </c>
      <c r="D20" s="292" t="s">
        <v>99</v>
      </c>
      <c r="E20" s="87"/>
      <c r="F20" s="87" t="s">
        <v>23</v>
      </c>
      <c r="G20" s="321">
        <v>220</v>
      </c>
      <c r="H20" s="269">
        <v>46</v>
      </c>
      <c r="I20" s="327">
        <v>0</v>
      </c>
      <c r="J20" s="330">
        <v>4</v>
      </c>
      <c r="K20" s="447"/>
      <c r="L20" s="441" t="s">
        <v>112</v>
      </c>
      <c r="M20" s="139">
        <v>200</v>
      </c>
      <c r="N20" s="292" t="s">
        <v>99</v>
      </c>
      <c r="O20" s="87"/>
      <c r="P20" s="87" t="s">
        <v>51</v>
      </c>
      <c r="Q20" s="321">
        <v>220</v>
      </c>
      <c r="R20" s="269">
        <v>42</v>
      </c>
      <c r="S20" s="327">
        <v>0</v>
      </c>
      <c r="T20" s="271">
        <v>4.5999999999999996</v>
      </c>
      <c r="U20" s="447"/>
      <c r="V20" s="441" t="s">
        <v>112</v>
      </c>
      <c r="W20" s="139">
        <v>150</v>
      </c>
      <c r="X20" s="292" t="s">
        <v>99</v>
      </c>
      <c r="Y20" s="87"/>
      <c r="Z20" s="87" t="s">
        <v>86</v>
      </c>
      <c r="AA20" s="268">
        <v>234</v>
      </c>
      <c r="AB20" s="324">
        <v>30</v>
      </c>
      <c r="AC20" s="327">
        <v>0</v>
      </c>
      <c r="AD20" s="271">
        <v>12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200</v>
      </c>
      <c r="D21" s="293" t="s">
        <v>99</v>
      </c>
      <c r="E21" s="89"/>
      <c r="F21" s="89" t="s">
        <v>42</v>
      </c>
      <c r="G21" s="322">
        <v>260</v>
      </c>
      <c r="H21" s="273">
        <v>4.8</v>
      </c>
      <c r="I21" s="274">
        <v>57.2</v>
      </c>
      <c r="J21" s="275">
        <v>0.4</v>
      </c>
      <c r="K21" s="447"/>
      <c r="L21" s="442"/>
      <c r="M21" s="140">
        <v>295.45454545454544</v>
      </c>
      <c r="N21" s="293" t="s">
        <v>99</v>
      </c>
      <c r="O21" s="89"/>
      <c r="P21" s="89" t="s">
        <v>54</v>
      </c>
      <c r="Q21" s="272">
        <v>260</v>
      </c>
      <c r="R21" s="273">
        <v>2.9545454545454546</v>
      </c>
      <c r="S21" s="274">
        <v>62.045454545454547</v>
      </c>
      <c r="T21" s="331">
        <v>0</v>
      </c>
      <c r="U21" s="447"/>
      <c r="V21" s="442"/>
      <c r="W21" s="140">
        <v>180</v>
      </c>
      <c r="X21" s="293" t="s">
        <v>99</v>
      </c>
      <c r="Y21" s="89"/>
      <c r="Z21" s="89" t="s">
        <v>87</v>
      </c>
      <c r="AA21" s="272">
        <v>250.20000000000002</v>
      </c>
      <c r="AB21" s="325">
        <v>7.74</v>
      </c>
      <c r="AC21" s="274">
        <v>49.86</v>
      </c>
      <c r="AD21" s="275">
        <v>0.9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5</v>
      </c>
      <c r="X22" s="293" t="s">
        <v>99</v>
      </c>
      <c r="Y22" s="89"/>
      <c r="Z22" s="89" t="s">
        <v>15</v>
      </c>
      <c r="AA22" s="272">
        <v>35.85</v>
      </c>
      <c r="AB22" s="273">
        <v>0.05</v>
      </c>
      <c r="AC22" s="328">
        <v>0</v>
      </c>
      <c r="AD22" s="275">
        <v>4.05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293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293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515.85</v>
      </c>
      <c r="H25" s="199">
        <v>50.849999999999994</v>
      </c>
      <c r="I25" s="199">
        <v>57.2</v>
      </c>
      <c r="J25" s="200">
        <v>8.4499999999999993</v>
      </c>
      <c r="K25" s="447"/>
      <c r="L25" s="442"/>
      <c r="M25" s="140"/>
      <c r="N25" s="294"/>
      <c r="O25" s="197" t="s">
        <v>107</v>
      </c>
      <c r="P25" s="198"/>
      <c r="Q25" s="199">
        <v>515.85</v>
      </c>
      <c r="R25" s="199">
        <v>44.954545454545453</v>
      </c>
      <c r="S25" s="199">
        <v>62.045454545454547</v>
      </c>
      <c r="T25" s="200">
        <v>8.5434999999999999</v>
      </c>
      <c r="U25" s="447"/>
      <c r="V25" s="442"/>
      <c r="W25" s="140"/>
      <c r="X25" s="294"/>
      <c r="Y25" s="197" t="s">
        <v>107</v>
      </c>
      <c r="Z25" s="198"/>
      <c r="AA25" s="199">
        <v>520.05000000000007</v>
      </c>
      <c r="AB25" s="199">
        <v>37.79</v>
      </c>
      <c r="AC25" s="199">
        <v>49.86</v>
      </c>
      <c r="AD25" s="200">
        <v>16.95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295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customHeight="1" thickBot="1" x14ac:dyDescent="0.35">
      <c r="A27" s="447"/>
      <c r="K27" s="447"/>
      <c r="U27" s="447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8" t="s">
        <v>113</v>
      </c>
      <c r="C28" s="115">
        <v>70</v>
      </c>
      <c r="D28" s="296" t="s">
        <v>99</v>
      </c>
      <c r="E28" s="74"/>
      <c r="F28" s="74" t="s">
        <v>10</v>
      </c>
      <c r="G28" s="321">
        <v>251.99999999999997</v>
      </c>
      <c r="H28" s="269">
        <v>9.1</v>
      </c>
      <c r="I28" s="270">
        <v>47.599999999999994</v>
      </c>
      <c r="J28" s="271">
        <v>4.8999999999999995</v>
      </c>
      <c r="K28" s="447"/>
      <c r="L28" s="448" t="s">
        <v>113</v>
      </c>
      <c r="M28" s="115">
        <v>65</v>
      </c>
      <c r="N28" s="296" t="s">
        <v>99</v>
      </c>
      <c r="O28" s="74"/>
      <c r="P28" s="74" t="s">
        <v>40</v>
      </c>
      <c r="Q28" s="268">
        <v>248.95000000000002</v>
      </c>
      <c r="R28" s="324">
        <v>4.2250000000000005</v>
      </c>
      <c r="S28" s="327">
        <v>56.225000000000001</v>
      </c>
      <c r="T28" s="271">
        <v>0.65</v>
      </c>
      <c r="U28" s="447"/>
      <c r="V28" s="448" t="s">
        <v>113</v>
      </c>
      <c r="W28" s="115">
        <v>100</v>
      </c>
      <c r="X28" s="296" t="s">
        <v>99</v>
      </c>
      <c r="Y28" s="74"/>
      <c r="Z28" s="74" t="s">
        <v>145</v>
      </c>
      <c r="AA28" s="268">
        <v>202</v>
      </c>
      <c r="AB28" s="269">
        <v>11</v>
      </c>
      <c r="AC28" s="270">
        <v>33</v>
      </c>
      <c r="AD28" s="271">
        <v>0.5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9"/>
      <c r="C29" s="116">
        <v>35</v>
      </c>
      <c r="D29" s="297" t="s">
        <v>99</v>
      </c>
      <c r="E29" s="76"/>
      <c r="F29" s="76" t="s">
        <v>14</v>
      </c>
      <c r="G29" s="322">
        <v>210</v>
      </c>
      <c r="H29" s="273">
        <v>8.3999999999999986</v>
      </c>
      <c r="I29" s="274">
        <v>4.1999999999999993</v>
      </c>
      <c r="J29" s="275">
        <v>16.799999999999997</v>
      </c>
      <c r="K29" s="447"/>
      <c r="L29" s="449"/>
      <c r="M29" s="116">
        <v>20</v>
      </c>
      <c r="N29" s="297" t="s">
        <v>99</v>
      </c>
      <c r="O29" s="76"/>
      <c r="P29" s="76" t="s">
        <v>27</v>
      </c>
      <c r="Q29" s="272">
        <v>130.80000000000001</v>
      </c>
      <c r="R29" s="273">
        <v>3</v>
      </c>
      <c r="S29" s="274">
        <v>2.8000000000000003</v>
      </c>
      <c r="T29" s="275">
        <v>13</v>
      </c>
      <c r="U29" s="447"/>
      <c r="V29" s="449"/>
      <c r="W29" s="116">
        <v>90</v>
      </c>
      <c r="X29" s="297" t="s">
        <v>99</v>
      </c>
      <c r="Y29" s="76"/>
      <c r="Z29" s="76" t="s">
        <v>80</v>
      </c>
      <c r="AA29" s="322">
        <v>144</v>
      </c>
      <c r="AB29" s="273">
        <v>1.8</v>
      </c>
      <c r="AC29" s="274">
        <v>7.6769999999999996</v>
      </c>
      <c r="AD29" s="275">
        <v>13.194000000000001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9"/>
      <c r="C30" s="116">
        <v>50</v>
      </c>
      <c r="D30" s="297" t="s">
        <v>99</v>
      </c>
      <c r="E30" s="76"/>
      <c r="F30" s="76" t="s">
        <v>25</v>
      </c>
      <c r="G30" s="322">
        <v>30</v>
      </c>
      <c r="H30" s="273">
        <v>0.5</v>
      </c>
      <c r="I30" s="328">
        <v>7</v>
      </c>
      <c r="J30" s="331">
        <v>0</v>
      </c>
      <c r="K30" s="447"/>
      <c r="L30" s="449"/>
      <c r="M30" s="116">
        <v>70</v>
      </c>
      <c r="N30" s="297" t="s">
        <v>99</v>
      </c>
      <c r="O30" s="76"/>
      <c r="P30" s="76" t="s">
        <v>26</v>
      </c>
      <c r="Q30" s="272">
        <v>31.499999999999996</v>
      </c>
      <c r="R30" s="273">
        <v>0.7</v>
      </c>
      <c r="S30" s="274">
        <v>3.5</v>
      </c>
      <c r="T30" s="331">
        <v>0</v>
      </c>
      <c r="U30" s="447"/>
      <c r="V30" s="449"/>
      <c r="W30" s="116">
        <v>5</v>
      </c>
      <c r="X30" s="297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9"/>
      <c r="C31" s="107">
        <v>15</v>
      </c>
      <c r="D31" s="297" t="s">
        <v>99</v>
      </c>
      <c r="E31" s="76"/>
      <c r="F31" s="76" t="s">
        <v>134</v>
      </c>
      <c r="G31" s="272">
        <v>60</v>
      </c>
      <c r="H31" s="273">
        <v>12</v>
      </c>
      <c r="I31" s="274">
        <v>1.5</v>
      </c>
      <c r="J31" s="275">
        <v>0.5</v>
      </c>
      <c r="K31" s="447"/>
      <c r="L31" s="449"/>
      <c r="M31" s="116">
        <v>100</v>
      </c>
      <c r="N31" s="297" t="s">
        <v>99</v>
      </c>
      <c r="O31" s="76"/>
      <c r="P31" s="76" t="s">
        <v>73</v>
      </c>
      <c r="Q31" s="322">
        <v>80</v>
      </c>
      <c r="R31" s="273">
        <v>11</v>
      </c>
      <c r="S31" s="274">
        <v>3</v>
      </c>
      <c r="T31" s="275">
        <v>2.2999999999999998</v>
      </c>
      <c r="U31" s="447"/>
      <c r="V31" s="449"/>
      <c r="W31" s="116">
        <v>80</v>
      </c>
      <c r="X31" s="297" t="s">
        <v>99</v>
      </c>
      <c r="Y31" s="76"/>
      <c r="Z31" s="76" t="s">
        <v>34</v>
      </c>
      <c r="AA31" s="322">
        <v>80</v>
      </c>
      <c r="AB31" s="273">
        <v>16.8</v>
      </c>
      <c r="AC31" s="274">
        <v>0.8</v>
      </c>
      <c r="AD31" s="331">
        <v>1.6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9"/>
      <c r="C32" s="116"/>
      <c r="D32" s="297"/>
      <c r="E32" s="76"/>
      <c r="F32" s="76"/>
      <c r="G32" s="272"/>
      <c r="H32" s="273"/>
      <c r="I32" s="274"/>
      <c r="J32" s="275"/>
      <c r="K32" s="447"/>
      <c r="L32" s="449"/>
      <c r="M32" s="116">
        <v>15</v>
      </c>
      <c r="N32" s="297" t="s">
        <v>99</v>
      </c>
      <c r="O32" s="76"/>
      <c r="P32" s="76" t="s">
        <v>20</v>
      </c>
      <c r="Q32" s="272">
        <v>72.899999999999991</v>
      </c>
      <c r="R32" s="325">
        <v>3</v>
      </c>
      <c r="S32" s="274">
        <v>4.95</v>
      </c>
      <c r="T32" s="275">
        <v>4.6499999999999995</v>
      </c>
      <c r="U32" s="447"/>
      <c r="V32" s="449"/>
      <c r="W32" s="116">
        <v>1</v>
      </c>
      <c r="X32" s="297" t="s">
        <v>101</v>
      </c>
      <c r="Y32" s="76"/>
      <c r="Z32" s="76" t="s">
        <v>5</v>
      </c>
      <c r="AA32" s="272">
        <v>80</v>
      </c>
      <c r="AB32" s="273">
        <v>6</v>
      </c>
      <c r="AC32" s="274">
        <v>0</v>
      </c>
      <c r="AD32" s="275">
        <v>5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9"/>
      <c r="C33" s="116"/>
      <c r="D33" s="297"/>
      <c r="E33" s="184"/>
      <c r="F33" s="184"/>
      <c r="G33" s="207"/>
      <c r="H33" s="216"/>
      <c r="I33" s="226"/>
      <c r="J33" s="232"/>
      <c r="K33" s="447"/>
      <c r="L33" s="449"/>
      <c r="M33" s="116"/>
      <c r="N33" s="297"/>
      <c r="O33" s="184"/>
      <c r="P33" s="184"/>
      <c r="Q33" s="207"/>
      <c r="R33" s="216"/>
      <c r="S33" s="226"/>
      <c r="T33" s="232"/>
      <c r="U33" s="447"/>
      <c r="V33" s="449"/>
      <c r="W33" s="116"/>
      <c r="X33" s="297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9"/>
      <c r="C34" s="116"/>
      <c r="D34" s="298"/>
      <c r="E34" s="197" t="s">
        <v>107</v>
      </c>
      <c r="F34" s="198"/>
      <c r="G34" s="323">
        <v>552</v>
      </c>
      <c r="H34" s="199">
        <v>30</v>
      </c>
      <c r="I34" s="323">
        <v>60.3</v>
      </c>
      <c r="J34" s="332">
        <v>22.199999999999996</v>
      </c>
      <c r="K34" s="447"/>
      <c r="L34" s="449"/>
      <c r="M34" s="116"/>
      <c r="N34" s="298"/>
      <c r="O34" s="197" t="s">
        <v>107</v>
      </c>
      <c r="P34" s="198"/>
      <c r="Q34" s="323">
        <v>564.15</v>
      </c>
      <c r="R34" s="199">
        <v>21.925000000000001</v>
      </c>
      <c r="S34" s="199">
        <v>70.475000000000009</v>
      </c>
      <c r="T34" s="200">
        <v>20.599999999999998</v>
      </c>
      <c r="U34" s="447"/>
      <c r="V34" s="449"/>
      <c r="W34" s="116"/>
      <c r="X34" s="298"/>
      <c r="Y34" s="197" t="s">
        <v>107</v>
      </c>
      <c r="Z34" s="198"/>
      <c r="AA34" s="199">
        <v>541.85</v>
      </c>
      <c r="AB34" s="199">
        <v>35.650000000000006</v>
      </c>
      <c r="AC34" s="199">
        <v>41.476999999999997</v>
      </c>
      <c r="AD34" s="200">
        <v>24.344000000000001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50"/>
      <c r="C35" s="117"/>
      <c r="D35" s="299"/>
      <c r="E35" s="185"/>
      <c r="F35" s="185"/>
      <c r="G35" s="208"/>
      <c r="H35" s="217"/>
      <c r="I35" s="227"/>
      <c r="J35" s="233"/>
      <c r="K35" s="447"/>
      <c r="L35" s="450"/>
      <c r="M35" s="117"/>
      <c r="N35" s="299"/>
      <c r="O35" s="185"/>
      <c r="P35" s="185"/>
      <c r="Q35" s="208"/>
      <c r="R35" s="217"/>
      <c r="S35" s="227"/>
      <c r="T35" s="233"/>
      <c r="U35" s="447"/>
      <c r="V35" s="450"/>
      <c r="W35" s="117"/>
      <c r="X35" s="299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customHeight="1" thickBot="1" x14ac:dyDescent="0.35">
      <c r="A36" s="447"/>
      <c r="K36" s="447"/>
      <c r="U36" s="447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120</v>
      </c>
      <c r="D37" s="300" t="s">
        <v>99</v>
      </c>
      <c r="E37" s="79"/>
      <c r="F37" s="79" t="s">
        <v>48</v>
      </c>
      <c r="G37" s="321">
        <v>258</v>
      </c>
      <c r="H37" s="269">
        <v>22.8</v>
      </c>
      <c r="I37" s="327">
        <v>0</v>
      </c>
      <c r="J37" s="330">
        <v>18</v>
      </c>
      <c r="K37" s="447"/>
      <c r="L37" s="432" t="s">
        <v>114</v>
      </c>
      <c r="M37" s="118">
        <v>120</v>
      </c>
      <c r="N37" s="300" t="s">
        <v>99</v>
      </c>
      <c r="O37" s="79"/>
      <c r="P37" s="79" t="s">
        <v>31</v>
      </c>
      <c r="Q37" s="268">
        <v>260.39999999999998</v>
      </c>
      <c r="R37" s="324">
        <v>24</v>
      </c>
      <c r="S37" s="327">
        <v>0</v>
      </c>
      <c r="T37" s="271">
        <v>16.8</v>
      </c>
      <c r="U37" s="447"/>
      <c r="V37" s="432" t="s">
        <v>114</v>
      </c>
      <c r="W37" s="118">
        <v>150</v>
      </c>
      <c r="X37" s="300" t="s">
        <v>99</v>
      </c>
      <c r="Y37" s="79"/>
      <c r="Z37" s="79" t="s">
        <v>45</v>
      </c>
      <c r="AA37" s="321">
        <v>255</v>
      </c>
      <c r="AB37" s="324">
        <v>28.5</v>
      </c>
      <c r="AC37" s="327">
        <v>0</v>
      </c>
      <c r="AD37" s="330">
        <v>15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200</v>
      </c>
      <c r="D38" s="301" t="s">
        <v>99</v>
      </c>
      <c r="E38" s="81"/>
      <c r="F38" s="81" t="s">
        <v>54</v>
      </c>
      <c r="G38" s="322">
        <v>176</v>
      </c>
      <c r="H38" s="325">
        <v>2</v>
      </c>
      <c r="I38" s="328">
        <v>42</v>
      </c>
      <c r="J38" s="331">
        <v>0</v>
      </c>
      <c r="K38" s="447"/>
      <c r="L38" s="433"/>
      <c r="M38" s="119">
        <v>135.38461538461539</v>
      </c>
      <c r="N38" s="301" t="s">
        <v>99</v>
      </c>
      <c r="O38" s="81"/>
      <c r="P38" s="81" t="s">
        <v>42</v>
      </c>
      <c r="Q38" s="322">
        <v>176</v>
      </c>
      <c r="R38" s="273">
        <v>3.2492307692307691</v>
      </c>
      <c r="S38" s="328">
        <v>38.720000000000006</v>
      </c>
      <c r="T38" s="275">
        <v>0.27076923076923082</v>
      </c>
      <c r="U38" s="447"/>
      <c r="V38" s="433"/>
      <c r="W38" s="119">
        <v>145</v>
      </c>
      <c r="X38" s="301" t="s">
        <v>99</v>
      </c>
      <c r="Y38" s="81"/>
      <c r="Z38" s="81" t="s">
        <v>56</v>
      </c>
      <c r="AA38" s="322">
        <v>176.9</v>
      </c>
      <c r="AB38" s="325">
        <v>5.8</v>
      </c>
      <c r="AC38" s="328">
        <v>31.9</v>
      </c>
      <c r="AD38" s="331">
        <v>1.45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5</v>
      </c>
      <c r="D39" s="301" t="s">
        <v>99</v>
      </c>
      <c r="E39" s="81"/>
      <c r="F39" s="81" t="s">
        <v>15</v>
      </c>
      <c r="G39" s="272">
        <v>35.85</v>
      </c>
      <c r="H39" s="273">
        <v>0.05</v>
      </c>
      <c r="I39" s="328">
        <v>0</v>
      </c>
      <c r="J39" s="275">
        <v>4.05</v>
      </c>
      <c r="K39" s="447"/>
      <c r="L39" s="433"/>
      <c r="M39" s="119">
        <v>5</v>
      </c>
      <c r="N39" s="301" t="s">
        <v>99</v>
      </c>
      <c r="O39" s="81"/>
      <c r="P39" s="81" t="s">
        <v>15</v>
      </c>
      <c r="Q39" s="272">
        <v>35.85</v>
      </c>
      <c r="R39" s="273">
        <v>0.05</v>
      </c>
      <c r="S39" s="328">
        <v>0</v>
      </c>
      <c r="T39" s="275">
        <v>4.05</v>
      </c>
      <c r="U39" s="447"/>
      <c r="V39" s="433"/>
      <c r="W39" s="119">
        <v>5</v>
      </c>
      <c r="X39" s="301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01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01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535.85</v>
      </c>
      <c r="H42" s="199">
        <v>24.85</v>
      </c>
      <c r="I42" s="323">
        <v>58</v>
      </c>
      <c r="J42" s="200">
        <v>22.05</v>
      </c>
      <c r="K42" s="447"/>
      <c r="L42" s="433"/>
      <c r="M42" s="119"/>
      <c r="N42" s="302"/>
      <c r="O42" s="197" t="s">
        <v>107</v>
      </c>
      <c r="P42" s="198"/>
      <c r="Q42" s="199">
        <v>542.25</v>
      </c>
      <c r="R42" s="199">
        <v>31.079230769230772</v>
      </c>
      <c r="S42" s="199">
        <v>54.480000000000004</v>
      </c>
      <c r="T42" s="200">
        <v>22.580769230769231</v>
      </c>
      <c r="U42" s="447"/>
      <c r="V42" s="433"/>
      <c r="W42" s="119"/>
      <c r="X42" s="302"/>
      <c r="Y42" s="197" t="s">
        <v>107</v>
      </c>
      <c r="Z42" s="198"/>
      <c r="AA42" s="323">
        <v>542.9</v>
      </c>
      <c r="AB42" s="323">
        <v>34.299999999999997</v>
      </c>
      <c r="AC42" s="323">
        <v>47.9</v>
      </c>
      <c r="AD42" s="332">
        <v>21.4</v>
      </c>
    </row>
    <row r="43" spans="1:44" ht="15.6" thickTop="1" thickBot="1" x14ac:dyDescent="0.35">
      <c r="A43" s="447"/>
      <c r="B43" s="434"/>
      <c r="C43" s="303"/>
      <c r="D43" s="304"/>
      <c r="E43" s="190"/>
      <c r="F43" s="190"/>
      <c r="G43" s="211"/>
      <c r="H43" s="220"/>
      <c r="I43" s="229"/>
      <c r="J43" s="235"/>
      <c r="K43" s="447"/>
      <c r="L43" s="434"/>
      <c r="M43" s="303"/>
      <c r="N43" s="304"/>
      <c r="O43" s="190"/>
      <c r="P43" s="190"/>
      <c r="Q43" s="211"/>
      <c r="R43" s="220"/>
      <c r="S43" s="229"/>
      <c r="T43" s="235"/>
      <c r="U43" s="447"/>
      <c r="V43" s="434"/>
      <c r="W43" s="303"/>
      <c r="X43" s="304"/>
      <c r="Y43" s="190"/>
      <c r="Z43" s="190"/>
      <c r="AA43" s="211"/>
      <c r="AB43" s="220"/>
      <c r="AC43" s="229"/>
      <c r="AD43" s="235"/>
    </row>
    <row r="44" spans="1:44" ht="15" thickBot="1" x14ac:dyDescent="0.35"/>
    <row r="45" spans="1:44" ht="15" thickBot="1" x14ac:dyDescent="0.35">
      <c r="C45" s="128"/>
      <c r="D45" s="55"/>
      <c r="E45" s="63" t="s">
        <v>106</v>
      </c>
      <c r="F45" s="63"/>
      <c r="G45" s="212">
        <v>2513.0499999999997</v>
      </c>
      <c r="H45" s="221">
        <v>198.35000000000005</v>
      </c>
      <c r="I45" s="223">
        <v>246.4</v>
      </c>
      <c r="J45" s="280">
        <v>79.849999999999994</v>
      </c>
      <c r="M45" s="128"/>
      <c r="N45" s="55"/>
      <c r="O45" s="63" t="s">
        <v>106</v>
      </c>
      <c r="P45" s="63"/>
      <c r="Q45" s="212">
        <v>2526.25</v>
      </c>
      <c r="R45" s="221">
        <v>190.93699404555841</v>
      </c>
      <c r="S45" s="223">
        <v>244.43510801080106</v>
      </c>
      <c r="T45" s="280">
        <v>82.123279131759318</v>
      </c>
      <c r="W45" s="128"/>
      <c r="X45" s="55"/>
      <c r="Y45" s="63" t="s">
        <v>106</v>
      </c>
      <c r="Z45" s="63"/>
      <c r="AA45" s="212">
        <v>2507.35</v>
      </c>
      <c r="AB45" s="221">
        <v>193.54000000000002</v>
      </c>
      <c r="AC45" s="223">
        <v>205.137</v>
      </c>
      <c r="AD45" s="333">
        <v>92.293999999999997</v>
      </c>
    </row>
  </sheetData>
  <mergeCells count="22">
    <mergeCell ref="A4:A43"/>
    <mergeCell ref="B4:B10"/>
    <mergeCell ref="L4:L10"/>
    <mergeCell ref="B28:B35"/>
    <mergeCell ref="L28:L35"/>
    <mergeCell ref="B37:B43"/>
    <mergeCell ref="L37:L43"/>
    <mergeCell ref="V37:V43"/>
    <mergeCell ref="K4:K43"/>
    <mergeCell ref="U4:U43"/>
    <mergeCell ref="V4:V10"/>
    <mergeCell ref="B12:B18"/>
    <mergeCell ref="L12:L18"/>
    <mergeCell ref="V12:V18"/>
    <mergeCell ref="B20:B26"/>
    <mergeCell ref="L20:L26"/>
    <mergeCell ref="V20:V26"/>
    <mergeCell ref="AG2:AH2"/>
    <mergeCell ref="AJ2:AK2"/>
    <mergeCell ref="AN2:AO2"/>
    <mergeCell ref="AQ2:AR2"/>
    <mergeCell ref="V28:V35"/>
  </mergeCells>
  <conditionalFormatting sqref="AF4:AH4 AH5:AH28 AH30:AH36">
    <cfRule type="expression" dxfId="183" priority="18">
      <formula>#REF!&lt;&gt;""</formula>
    </cfRule>
  </conditionalFormatting>
  <conditionalFormatting sqref="AI4">
    <cfRule type="expression" dxfId="182" priority="17">
      <formula>#REF!&lt;&gt;""</formula>
    </cfRule>
  </conditionalFormatting>
  <conditionalFormatting sqref="AJ4:AK4 AK5:AK28 AK30:AK36">
    <cfRule type="expression" dxfId="181" priority="16">
      <formula>#REF!&lt;&gt;""</formula>
    </cfRule>
  </conditionalFormatting>
  <conditionalFormatting sqref="AF6:AG6">
    <cfRule type="expression" dxfId="180" priority="15">
      <formula>#REF!&lt;&gt;""</formula>
    </cfRule>
  </conditionalFormatting>
  <conditionalFormatting sqref="AI6">
    <cfRule type="expression" dxfId="179" priority="14">
      <formula>#REF!&lt;&gt;""</formula>
    </cfRule>
  </conditionalFormatting>
  <conditionalFormatting sqref="AJ6">
    <cfRule type="expression" dxfId="178" priority="13">
      <formula>#REF!&lt;&gt;""</formula>
    </cfRule>
  </conditionalFormatting>
  <conditionalFormatting sqref="AF30:AG30 AI30:AJ30">
    <cfRule type="expression" dxfId="177" priority="12">
      <formula>$L25&lt;&gt;""</formula>
    </cfRule>
  </conditionalFormatting>
  <conditionalFormatting sqref="AF31:AG31 AI31:AJ31">
    <cfRule type="expression" dxfId="176" priority="19">
      <formula>$L25&lt;&gt;""</formula>
    </cfRule>
  </conditionalFormatting>
  <conditionalFormatting sqref="AO32:AO38">
    <cfRule type="expression" dxfId="175" priority="11">
      <formula>#REF!&lt;&gt;""</formula>
    </cfRule>
  </conditionalFormatting>
  <conditionalFormatting sqref="AH29">
    <cfRule type="expression" dxfId="174" priority="6">
      <formula>#REF!&lt;&gt;""</formula>
    </cfRule>
  </conditionalFormatting>
  <conditionalFormatting sqref="AR32:AR38">
    <cfRule type="expression" dxfId="173" priority="10">
      <formula>#REF!&lt;&gt;""</formula>
    </cfRule>
  </conditionalFormatting>
  <conditionalFormatting sqref="AO8">
    <cfRule type="expression" dxfId="172" priority="4">
      <formula>#REF!&lt;&gt;""</formula>
    </cfRule>
  </conditionalFormatting>
  <conditionalFormatting sqref="AR8">
    <cfRule type="expression" dxfId="171" priority="3">
      <formula>#REF!&lt;&gt;""</formula>
    </cfRule>
  </conditionalFormatting>
  <conditionalFormatting sqref="AH37:AH38">
    <cfRule type="expression" dxfId="170" priority="2">
      <formula>#REF!&lt;&gt;""</formula>
    </cfRule>
  </conditionalFormatting>
  <conditionalFormatting sqref="AM9:AN9 AP9:AQ9">
    <cfRule type="expression" dxfId="169" priority="9">
      <formula>$L8&lt;&gt;""</formula>
    </cfRule>
  </conditionalFormatting>
  <conditionalFormatting sqref="AO4:AO7 AO9:AO31">
    <cfRule type="expression" dxfId="168" priority="8">
      <formula>#REF!&lt;&gt;""</formula>
    </cfRule>
  </conditionalFormatting>
  <conditionalFormatting sqref="AR4:AR7 AR9:AR31">
    <cfRule type="expression" dxfId="167" priority="7">
      <formula>#REF!&lt;&gt;""</formula>
    </cfRule>
  </conditionalFormatting>
  <conditionalFormatting sqref="AK37:AK38">
    <cfRule type="expression" dxfId="166" priority="1">
      <formula>#REF!&lt;&gt;""</formula>
    </cfRule>
  </conditionalFormatting>
  <conditionalFormatting sqref="AK29">
    <cfRule type="expression" dxfId="165" priority="5">
      <formula>#REF!&lt;&gt;""</formula>
    </cfRule>
  </conditionalFormatting>
  <dataValidations disablePrompts="1" count="2">
    <dataValidation type="list" showInputMessage="1" showErrorMessage="1" sqref="Z10:Z16 F4:F45 P18:P24 P35:P41 P10:P16 Z4:Z8 P4:P8 Z18:Z24 P28:P33 Z28:Z33 Z35:Z41" xr:uid="{00000000-0002-0000-0A00-000000000000}">
      <formula1>$A$171:$A$828</formula1>
    </dataValidation>
    <dataValidation type="list" showInputMessage="1" showErrorMessage="1" sqref="AF29:AF31 AI29:AI31 AF4 AI4 AF6 AI6" xr:uid="{00000000-0002-0000-0A00-000001000000}">
      <formula1>$A$2:$A$686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R45"/>
  <sheetViews>
    <sheetView zoomScale="70" zoomScaleNormal="70" workbookViewId="0">
      <selection activeCell="AF1" sqref="AF1:AR1048576"/>
    </sheetView>
  </sheetViews>
  <sheetFormatPr defaultRowHeight="14.4" x14ac:dyDescent="0.3"/>
  <cols>
    <col min="1" max="1" width="6.6640625" customWidth="1"/>
    <col min="2" max="2" width="5.5546875" customWidth="1"/>
    <col min="3" max="3" width="5.88671875" customWidth="1"/>
    <col min="4" max="4" width="7.6640625" customWidth="1"/>
    <col min="6" max="6" width="23.44140625" bestFit="1" customWidth="1"/>
    <col min="7" max="7" width="7.109375" bestFit="1" customWidth="1"/>
    <col min="8" max="8" width="7.5546875" bestFit="1" customWidth="1"/>
    <col min="9" max="9" width="8.21875" bestFit="1" customWidth="1"/>
    <col min="10" max="10" width="4.88671875" bestFit="1" customWidth="1"/>
    <col min="11" max="11" width="6.6640625" customWidth="1"/>
    <col min="12" max="12" width="5.5546875" customWidth="1"/>
    <col min="13" max="13" width="5.88671875" customWidth="1"/>
    <col min="14" max="14" width="7.109375" customWidth="1"/>
    <col min="15" max="15" width="8.33203125" bestFit="1" customWidth="1"/>
    <col min="16" max="16" width="23.109375" bestFit="1" customWidth="1"/>
    <col min="17" max="17" width="7.109375" bestFit="1" customWidth="1"/>
    <col min="18" max="18" width="7.5546875" bestFit="1" customWidth="1"/>
    <col min="19" max="19" width="8.21875" bestFit="1" customWidth="1"/>
    <col min="20" max="20" width="4.88671875" bestFit="1" customWidth="1"/>
    <col min="21" max="21" width="6.6640625" customWidth="1"/>
    <col min="22" max="22" width="5.5546875" customWidth="1"/>
    <col min="23" max="23" width="5.88671875" customWidth="1"/>
    <col min="24" max="24" width="7.44140625" customWidth="1"/>
    <col min="25" max="25" width="7.88671875" customWidth="1"/>
    <col min="26" max="26" width="25.21875" bestFit="1" customWidth="1"/>
    <col min="27" max="27" width="7.109375" bestFit="1" customWidth="1"/>
    <col min="28" max="28" width="7.5546875" bestFit="1" customWidth="1"/>
    <col min="29" max="29" width="8.21875" bestFit="1" customWidth="1"/>
    <col min="30" max="30" width="4.88671875" bestFit="1" customWidth="1"/>
    <col min="32" max="32" width="26.77734375" bestFit="1" customWidth="1"/>
    <col min="33" max="33" width="4.44140625" bestFit="1" customWidth="1"/>
    <col min="34" max="34" width="2.33203125" bestFit="1" customWidth="1"/>
    <col min="35" max="35" width="26.77734375" bestFit="1" customWidth="1"/>
    <col min="36" max="36" width="4.44140625" bestFit="1" customWidth="1"/>
    <col min="37" max="37" width="3" bestFit="1" customWidth="1"/>
    <col min="39" max="39" width="16.6640625" bestFit="1" customWidth="1"/>
    <col min="40" max="40" width="4.44140625" bestFit="1" customWidth="1"/>
    <col min="41" max="41" width="3" bestFit="1" customWidth="1"/>
    <col min="42" max="42" width="20.77734375" bestFit="1" customWidth="1"/>
    <col min="43" max="43" width="4.44140625" bestFit="1" customWidth="1"/>
    <col min="44" max="44" width="3.44140625" bestFit="1" customWidth="1"/>
  </cols>
  <sheetData>
    <row r="1" spans="1:44" ht="15" thickBot="1" x14ac:dyDescent="0.35"/>
    <row r="2" spans="1:44" ht="30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C3" s="121"/>
      <c r="D3" s="56"/>
      <c r="E3" s="7"/>
      <c r="F3" s="7"/>
      <c r="G3" s="38"/>
      <c r="H3" s="38"/>
      <c r="I3" s="38"/>
      <c r="J3" s="38"/>
      <c r="L3" s="7"/>
      <c r="M3" s="121"/>
      <c r="N3" s="56"/>
      <c r="O3" s="7"/>
      <c r="P3" s="7"/>
      <c r="Q3" s="38"/>
      <c r="R3" s="38"/>
      <c r="S3" s="38"/>
      <c r="T3" s="38"/>
      <c r="V3" s="7"/>
      <c r="W3" s="121"/>
      <c r="X3" s="56"/>
      <c r="Y3" s="7" t="s">
        <v>108</v>
      </c>
      <c r="Z3" s="7"/>
      <c r="AA3" s="38"/>
      <c r="AB3" s="38"/>
      <c r="AC3" s="38"/>
      <c r="AD3" s="38"/>
    </row>
    <row r="4" spans="1:44" ht="15" customHeight="1" thickTop="1" x14ac:dyDescent="0.3">
      <c r="A4" s="447" t="s">
        <v>121</v>
      </c>
      <c r="B4" s="435" t="s">
        <v>110</v>
      </c>
      <c r="C4" s="281">
        <v>4</v>
      </c>
      <c r="D4" s="282" t="s">
        <v>100</v>
      </c>
      <c r="E4" s="66"/>
      <c r="F4" s="66" t="s">
        <v>5</v>
      </c>
      <c r="G4" s="321">
        <v>320</v>
      </c>
      <c r="H4" s="324">
        <v>24</v>
      </c>
      <c r="I4" s="327">
        <v>0</v>
      </c>
      <c r="J4" s="330">
        <v>20</v>
      </c>
      <c r="K4" s="447" t="s">
        <v>121</v>
      </c>
      <c r="L4" s="435" t="s">
        <v>110</v>
      </c>
      <c r="M4" s="281">
        <v>120</v>
      </c>
      <c r="N4" s="282" t="s">
        <v>99</v>
      </c>
      <c r="O4" s="66"/>
      <c r="P4" s="66" t="s">
        <v>6</v>
      </c>
      <c r="Q4" s="268">
        <v>284.52000000000004</v>
      </c>
      <c r="R4" s="269">
        <v>23.16</v>
      </c>
      <c r="S4" s="270">
        <v>0.72</v>
      </c>
      <c r="T4" s="271">
        <v>21</v>
      </c>
      <c r="U4" s="447" t="s">
        <v>121</v>
      </c>
      <c r="V4" s="435" t="s">
        <v>110</v>
      </c>
      <c r="W4" s="281">
        <v>300</v>
      </c>
      <c r="X4" s="282" t="s">
        <v>99</v>
      </c>
      <c r="Y4" s="66"/>
      <c r="Z4" s="66" t="s">
        <v>73</v>
      </c>
      <c r="AA4" s="321">
        <v>240</v>
      </c>
      <c r="AB4" s="324">
        <v>33</v>
      </c>
      <c r="AC4" s="327">
        <v>9</v>
      </c>
      <c r="AD4" s="271">
        <v>6.8999999999999995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32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322">
        <v>141</v>
      </c>
      <c r="R5" s="273">
        <v>7.6782178217821775</v>
      </c>
      <c r="S5" s="328">
        <v>23.034653465346533</v>
      </c>
      <c r="T5" s="275">
        <v>0.34900990099009899</v>
      </c>
      <c r="U5" s="447"/>
      <c r="V5" s="436"/>
      <c r="W5" s="283">
        <v>100</v>
      </c>
      <c r="X5" s="284" t="s">
        <v>99</v>
      </c>
      <c r="Y5" s="60"/>
      <c r="Z5" s="60" t="s">
        <v>29</v>
      </c>
      <c r="AA5" s="322">
        <v>100</v>
      </c>
      <c r="AB5" s="325">
        <v>0</v>
      </c>
      <c r="AC5" s="274">
        <v>23</v>
      </c>
      <c r="AD5" s="275">
        <v>1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90</v>
      </c>
      <c r="D6" s="284" t="s">
        <v>99</v>
      </c>
      <c r="E6" s="60"/>
      <c r="F6" s="60" t="s">
        <v>43</v>
      </c>
      <c r="G6" s="322">
        <v>90</v>
      </c>
      <c r="H6" s="273">
        <v>17.100000000000001</v>
      </c>
      <c r="I6" s="274">
        <v>0.9</v>
      </c>
      <c r="J6" s="331">
        <v>1.8</v>
      </c>
      <c r="K6" s="447"/>
      <c r="L6" s="436"/>
      <c r="M6" s="283">
        <v>45</v>
      </c>
      <c r="N6" s="284" t="s">
        <v>99</v>
      </c>
      <c r="O6" s="60"/>
      <c r="P6" s="60" t="s">
        <v>41</v>
      </c>
      <c r="Q6" s="272">
        <v>125.10000000000001</v>
      </c>
      <c r="R6" s="273">
        <v>12.15</v>
      </c>
      <c r="S6" s="274">
        <v>0.9</v>
      </c>
      <c r="T6" s="275">
        <v>7.2</v>
      </c>
      <c r="U6" s="447"/>
      <c r="V6" s="436"/>
      <c r="W6" s="283">
        <v>20</v>
      </c>
      <c r="X6" s="284" t="s">
        <v>99</v>
      </c>
      <c r="Y6" s="60"/>
      <c r="Z6" s="60" t="s">
        <v>14</v>
      </c>
      <c r="AA6" s="322">
        <v>120</v>
      </c>
      <c r="AB6" s="273">
        <v>4.8000000000000007</v>
      </c>
      <c r="AC6" s="274">
        <v>2.4000000000000004</v>
      </c>
      <c r="AD6" s="275">
        <v>9.6000000000000014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>
        <v>30</v>
      </c>
      <c r="X7" s="284" t="s">
        <v>99</v>
      </c>
      <c r="Y7" s="60"/>
      <c r="Z7" s="60" t="s">
        <v>134</v>
      </c>
      <c r="AA7" s="272">
        <v>120</v>
      </c>
      <c r="AB7" s="273">
        <v>24</v>
      </c>
      <c r="AC7" s="274">
        <v>3</v>
      </c>
      <c r="AD7" s="275">
        <v>1</v>
      </c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284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586.85</v>
      </c>
      <c r="H9" s="323">
        <v>46.55</v>
      </c>
      <c r="I9" s="199">
        <v>28.099999999999998</v>
      </c>
      <c r="J9" s="200">
        <v>27.55</v>
      </c>
      <c r="K9" s="447"/>
      <c r="L9" s="436"/>
      <c r="M9" s="283"/>
      <c r="N9" s="285"/>
      <c r="O9" s="197" t="s">
        <v>107</v>
      </c>
      <c r="P9" s="198"/>
      <c r="Q9" s="199">
        <v>589.62</v>
      </c>
      <c r="R9" s="199">
        <v>45.08821782178218</v>
      </c>
      <c r="S9" s="199">
        <v>26.35465346534653</v>
      </c>
      <c r="T9" s="200">
        <v>31.199009900990095</v>
      </c>
      <c r="U9" s="447"/>
      <c r="V9" s="436"/>
      <c r="W9" s="283"/>
      <c r="X9" s="285"/>
      <c r="Y9" s="197" t="s">
        <v>107</v>
      </c>
      <c r="Z9" s="198"/>
      <c r="AA9" s="323">
        <v>580</v>
      </c>
      <c r="AB9" s="199">
        <v>61.8</v>
      </c>
      <c r="AC9" s="323">
        <v>37.4</v>
      </c>
      <c r="AD9" s="200">
        <v>18.5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 t="s">
        <v>108</v>
      </c>
      <c r="H10" s="217" t="s">
        <v>108</v>
      </c>
      <c r="I10" s="227" t="s">
        <v>108</v>
      </c>
      <c r="J10" s="233" t="s">
        <v>108</v>
      </c>
      <c r="K10" s="447"/>
      <c r="L10" s="437"/>
      <c r="M10" s="286"/>
      <c r="N10" s="287"/>
      <c r="O10" s="174"/>
      <c r="P10" s="174"/>
      <c r="Q10" s="208" t="s">
        <v>108</v>
      </c>
      <c r="R10" s="217" t="s">
        <v>108</v>
      </c>
      <c r="S10" s="227" t="s">
        <v>108</v>
      </c>
      <c r="T10" s="233" t="s">
        <v>108</v>
      </c>
      <c r="U10" s="447"/>
      <c r="V10" s="437"/>
      <c r="W10" s="286"/>
      <c r="X10" s="287"/>
      <c r="Y10" s="174"/>
      <c r="Z10" s="174"/>
      <c r="AA10" s="208" t="s">
        <v>108</v>
      </c>
      <c r="AB10" s="217" t="s">
        <v>108</v>
      </c>
      <c r="AC10" s="227" t="s">
        <v>108</v>
      </c>
      <c r="AD10" s="233" t="s">
        <v>108</v>
      </c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K11" s="447"/>
      <c r="U11" s="447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250</v>
      </c>
      <c r="D12" s="288" t="s">
        <v>99</v>
      </c>
      <c r="E12" s="67"/>
      <c r="F12" s="67" t="s">
        <v>18</v>
      </c>
      <c r="G12" s="321">
        <v>162.5</v>
      </c>
      <c r="H12" s="324">
        <v>30</v>
      </c>
      <c r="I12" s="327">
        <v>10</v>
      </c>
      <c r="J12" s="330">
        <v>2.5</v>
      </c>
      <c r="K12" s="447"/>
      <c r="L12" s="438" t="s">
        <v>111</v>
      </c>
      <c r="M12" s="112">
        <v>150</v>
      </c>
      <c r="N12" s="288" t="s">
        <v>99</v>
      </c>
      <c r="O12" s="67"/>
      <c r="P12" s="67" t="s">
        <v>44</v>
      </c>
      <c r="Q12" s="268">
        <v>166.5</v>
      </c>
      <c r="R12" s="269">
        <v>36.900000000000006</v>
      </c>
      <c r="S12" s="270">
        <v>3</v>
      </c>
      <c r="T12" s="271">
        <v>0.75</v>
      </c>
      <c r="U12" s="447"/>
      <c r="V12" s="438" t="s">
        <v>111</v>
      </c>
      <c r="W12" s="112">
        <v>170</v>
      </c>
      <c r="X12" s="288" t="s">
        <v>99</v>
      </c>
      <c r="Y12" s="67"/>
      <c r="Z12" s="67" t="s">
        <v>43</v>
      </c>
      <c r="AA12" s="321">
        <v>170</v>
      </c>
      <c r="AB12" s="269">
        <v>32.299999999999997</v>
      </c>
      <c r="AC12" s="270">
        <v>1.7</v>
      </c>
      <c r="AD12" s="271">
        <v>3.4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>
        <v>130</v>
      </c>
      <c r="D13" s="289" t="s">
        <v>99</v>
      </c>
      <c r="E13" s="62"/>
      <c r="F13" s="62" t="s">
        <v>29</v>
      </c>
      <c r="G13" s="272">
        <v>130</v>
      </c>
      <c r="H13" s="273">
        <v>0</v>
      </c>
      <c r="I13" s="274">
        <v>29.900000000000002</v>
      </c>
      <c r="J13" s="275">
        <v>1.3</v>
      </c>
      <c r="K13" s="447"/>
      <c r="L13" s="439"/>
      <c r="M13" s="113">
        <v>3</v>
      </c>
      <c r="N13" s="289" t="s">
        <v>100</v>
      </c>
      <c r="O13" s="62"/>
      <c r="P13" s="62" t="s">
        <v>8</v>
      </c>
      <c r="Q13" s="272">
        <v>117</v>
      </c>
      <c r="R13" s="273">
        <v>2.4000000000000004</v>
      </c>
      <c r="S13" s="274">
        <v>24</v>
      </c>
      <c r="T13" s="275">
        <v>0.89999999999999991</v>
      </c>
      <c r="U13" s="447"/>
      <c r="V13" s="439"/>
      <c r="W13" s="113">
        <v>3</v>
      </c>
      <c r="X13" s="289" t="s">
        <v>100</v>
      </c>
      <c r="Y13" s="62"/>
      <c r="Z13" s="62" t="s">
        <v>17</v>
      </c>
      <c r="AA13" s="322">
        <v>106.2</v>
      </c>
      <c r="AB13" s="273">
        <v>3</v>
      </c>
      <c r="AC13" s="274">
        <v>18.899999999999999</v>
      </c>
      <c r="AD13" s="331">
        <v>1.5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06">
        <v>30</v>
      </c>
      <c r="D14" s="289" t="s">
        <v>99</v>
      </c>
      <c r="E14" s="62"/>
      <c r="F14" s="62" t="s">
        <v>134</v>
      </c>
      <c r="G14" s="322">
        <v>120</v>
      </c>
      <c r="H14" s="325">
        <v>24</v>
      </c>
      <c r="I14" s="274">
        <v>3</v>
      </c>
      <c r="J14" s="275">
        <v>1</v>
      </c>
      <c r="K14" s="447"/>
      <c r="L14" s="439"/>
      <c r="M14" s="106">
        <v>150</v>
      </c>
      <c r="N14" s="289" t="s">
        <v>99</v>
      </c>
      <c r="O14" s="62"/>
      <c r="P14" s="62" t="s">
        <v>73</v>
      </c>
      <c r="Q14" s="272">
        <v>120</v>
      </c>
      <c r="R14" s="273">
        <v>16.5</v>
      </c>
      <c r="S14" s="328">
        <v>4.5</v>
      </c>
      <c r="T14" s="275">
        <v>3.4499999999999997</v>
      </c>
      <c r="U14" s="447"/>
      <c r="V14" s="439"/>
      <c r="W14" s="113">
        <v>60</v>
      </c>
      <c r="X14" s="289" t="s">
        <v>99</v>
      </c>
      <c r="Y14" s="62"/>
      <c r="Z14" s="62" t="s">
        <v>24</v>
      </c>
      <c r="AA14" s="272">
        <v>103.35</v>
      </c>
      <c r="AB14" s="325">
        <v>12</v>
      </c>
      <c r="AC14" s="274">
        <v>1.2</v>
      </c>
      <c r="AD14" s="275">
        <v>4.8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>
        <v>10</v>
      </c>
      <c r="X15" s="289" t="s">
        <v>99</v>
      </c>
      <c r="Y15" s="62"/>
      <c r="Z15" s="62" t="s">
        <v>19</v>
      </c>
      <c r="AA15" s="272">
        <v>23</v>
      </c>
      <c r="AB15" s="273">
        <v>0.70000000000000007</v>
      </c>
      <c r="AC15" s="274">
        <v>0.5</v>
      </c>
      <c r="AD15" s="275">
        <v>2</v>
      </c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289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323">
        <v>412.5</v>
      </c>
      <c r="H17" s="323">
        <v>54</v>
      </c>
      <c r="I17" s="199">
        <v>42.900000000000006</v>
      </c>
      <c r="J17" s="200">
        <v>4.8</v>
      </c>
      <c r="K17" s="447"/>
      <c r="L17" s="439"/>
      <c r="M17" s="113"/>
      <c r="N17" s="290"/>
      <c r="O17" s="197" t="s">
        <v>107</v>
      </c>
      <c r="P17" s="198"/>
      <c r="Q17" s="199">
        <v>403.5</v>
      </c>
      <c r="R17" s="199">
        <v>55.800000000000004</v>
      </c>
      <c r="S17" s="199">
        <v>31.5</v>
      </c>
      <c r="T17" s="200">
        <v>5.0999999999999996</v>
      </c>
      <c r="U17" s="447"/>
      <c r="V17" s="439"/>
      <c r="W17" s="113"/>
      <c r="X17" s="290"/>
      <c r="Y17" s="197" t="s">
        <v>107</v>
      </c>
      <c r="Z17" s="198"/>
      <c r="AA17" s="199">
        <v>402.54999999999995</v>
      </c>
      <c r="AB17" s="199">
        <v>48</v>
      </c>
      <c r="AC17" s="199">
        <v>22.299999999999997</v>
      </c>
      <c r="AD17" s="200">
        <v>11.7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291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K19" s="447"/>
      <c r="U19" s="447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200</v>
      </c>
      <c r="D20" s="292" t="s">
        <v>99</v>
      </c>
      <c r="E20" s="87"/>
      <c r="F20" s="87" t="s">
        <v>23</v>
      </c>
      <c r="G20" s="321">
        <v>220</v>
      </c>
      <c r="H20" s="269">
        <v>46</v>
      </c>
      <c r="I20" s="327">
        <v>0</v>
      </c>
      <c r="J20" s="330">
        <v>4</v>
      </c>
      <c r="K20" s="447"/>
      <c r="L20" s="441" t="s">
        <v>112</v>
      </c>
      <c r="M20" s="139">
        <v>200</v>
      </c>
      <c r="N20" s="292" t="s">
        <v>99</v>
      </c>
      <c r="O20" s="87"/>
      <c r="P20" s="87" t="s">
        <v>51</v>
      </c>
      <c r="Q20" s="321">
        <v>220</v>
      </c>
      <c r="R20" s="269">
        <v>42</v>
      </c>
      <c r="S20" s="327">
        <v>0</v>
      </c>
      <c r="T20" s="271">
        <v>4.5999999999999996</v>
      </c>
      <c r="U20" s="447"/>
      <c r="V20" s="441" t="s">
        <v>112</v>
      </c>
      <c r="W20" s="139">
        <v>150</v>
      </c>
      <c r="X20" s="292" t="s">
        <v>99</v>
      </c>
      <c r="Y20" s="87"/>
      <c r="Z20" s="87" t="s">
        <v>86</v>
      </c>
      <c r="AA20" s="268">
        <v>234</v>
      </c>
      <c r="AB20" s="324">
        <v>30</v>
      </c>
      <c r="AC20" s="327">
        <v>0</v>
      </c>
      <c r="AD20" s="271">
        <v>12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180</v>
      </c>
      <c r="D21" s="293" t="s">
        <v>99</v>
      </c>
      <c r="E21" s="89"/>
      <c r="F21" s="89" t="s">
        <v>42</v>
      </c>
      <c r="G21" s="322">
        <v>234</v>
      </c>
      <c r="H21" s="273">
        <v>4.32</v>
      </c>
      <c r="I21" s="274">
        <v>51.480000000000004</v>
      </c>
      <c r="J21" s="275">
        <v>0.36000000000000004</v>
      </c>
      <c r="K21" s="447"/>
      <c r="L21" s="442"/>
      <c r="M21" s="140">
        <v>265</v>
      </c>
      <c r="N21" s="293" t="s">
        <v>99</v>
      </c>
      <c r="O21" s="89"/>
      <c r="P21" s="89" t="s">
        <v>54</v>
      </c>
      <c r="Q21" s="272">
        <v>233.2</v>
      </c>
      <c r="R21" s="273">
        <v>2.65</v>
      </c>
      <c r="S21" s="274">
        <v>55.65</v>
      </c>
      <c r="T21" s="331">
        <v>0</v>
      </c>
      <c r="U21" s="447"/>
      <c r="V21" s="442"/>
      <c r="W21" s="140">
        <v>180</v>
      </c>
      <c r="X21" s="293" t="s">
        <v>99</v>
      </c>
      <c r="Y21" s="89"/>
      <c r="Z21" s="89" t="s">
        <v>87</v>
      </c>
      <c r="AA21" s="272">
        <v>250.20000000000002</v>
      </c>
      <c r="AB21" s="325">
        <v>7.74</v>
      </c>
      <c r="AC21" s="274">
        <v>49.86</v>
      </c>
      <c r="AD21" s="275">
        <v>0.9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5</v>
      </c>
      <c r="X22" s="293" t="s">
        <v>99</v>
      </c>
      <c r="Y22" s="89"/>
      <c r="Z22" s="89" t="s">
        <v>15</v>
      </c>
      <c r="AA22" s="272">
        <v>35.85</v>
      </c>
      <c r="AB22" s="273">
        <v>0.05</v>
      </c>
      <c r="AC22" s="328">
        <v>0</v>
      </c>
      <c r="AD22" s="275">
        <v>4.05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293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293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489.85</v>
      </c>
      <c r="H25" s="199">
        <v>50.37</v>
      </c>
      <c r="I25" s="199">
        <v>51.480000000000004</v>
      </c>
      <c r="J25" s="200">
        <v>8.41</v>
      </c>
      <c r="K25" s="447"/>
      <c r="L25" s="442"/>
      <c r="M25" s="140"/>
      <c r="N25" s="294"/>
      <c r="O25" s="197" t="s">
        <v>107</v>
      </c>
      <c r="P25" s="198"/>
      <c r="Q25" s="199">
        <v>489.05</v>
      </c>
      <c r="R25" s="199">
        <v>44.65</v>
      </c>
      <c r="S25" s="199">
        <v>55.65</v>
      </c>
      <c r="T25" s="200">
        <v>8.5434999999999999</v>
      </c>
      <c r="U25" s="447"/>
      <c r="V25" s="442"/>
      <c r="W25" s="140"/>
      <c r="X25" s="294"/>
      <c r="Y25" s="197" t="s">
        <v>107</v>
      </c>
      <c r="Z25" s="198"/>
      <c r="AA25" s="199">
        <v>520.05000000000007</v>
      </c>
      <c r="AB25" s="199">
        <v>37.79</v>
      </c>
      <c r="AC25" s="199">
        <v>49.86</v>
      </c>
      <c r="AD25" s="200">
        <v>16.95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295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thickBot="1" x14ac:dyDescent="0.35">
      <c r="A27" s="447"/>
      <c r="K27" s="447"/>
      <c r="U27" s="447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8" t="s">
        <v>113</v>
      </c>
      <c r="C28" s="115">
        <v>90</v>
      </c>
      <c r="D28" s="296" t="s">
        <v>99</v>
      </c>
      <c r="E28" s="74"/>
      <c r="F28" s="74" t="s">
        <v>10</v>
      </c>
      <c r="G28" s="321">
        <v>324</v>
      </c>
      <c r="H28" s="269">
        <v>11.700000000000001</v>
      </c>
      <c r="I28" s="270">
        <v>61.2</v>
      </c>
      <c r="J28" s="271">
        <v>6.3</v>
      </c>
      <c r="K28" s="447"/>
      <c r="L28" s="448" t="s">
        <v>113</v>
      </c>
      <c r="M28" s="115">
        <v>84.595300261096611</v>
      </c>
      <c r="N28" s="296" t="s">
        <v>99</v>
      </c>
      <c r="O28" s="74"/>
      <c r="P28" s="74" t="s">
        <v>40</v>
      </c>
      <c r="Q28" s="268">
        <v>324</v>
      </c>
      <c r="R28" s="324">
        <v>5.4986945169712795</v>
      </c>
      <c r="S28" s="327">
        <v>73.174934725848559</v>
      </c>
      <c r="T28" s="271">
        <v>0.84595300261096606</v>
      </c>
      <c r="U28" s="447"/>
      <c r="V28" s="448" t="s">
        <v>113</v>
      </c>
      <c r="W28" s="115">
        <v>105</v>
      </c>
      <c r="X28" s="296" t="s">
        <v>99</v>
      </c>
      <c r="Y28" s="74"/>
      <c r="Z28" s="74" t="s">
        <v>145</v>
      </c>
      <c r="AA28" s="268">
        <v>212.10000000000002</v>
      </c>
      <c r="AB28" s="269">
        <v>11.55</v>
      </c>
      <c r="AC28" s="270">
        <v>34.65</v>
      </c>
      <c r="AD28" s="271">
        <v>0.52500000000000002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9"/>
      <c r="C29" s="116">
        <v>30</v>
      </c>
      <c r="D29" s="297" t="s">
        <v>99</v>
      </c>
      <c r="E29" s="76"/>
      <c r="F29" s="76" t="s">
        <v>14</v>
      </c>
      <c r="G29" s="322">
        <v>180</v>
      </c>
      <c r="H29" s="273">
        <v>7.1999999999999993</v>
      </c>
      <c r="I29" s="274">
        <v>3.5999999999999996</v>
      </c>
      <c r="J29" s="275">
        <v>14.399999999999999</v>
      </c>
      <c r="K29" s="447"/>
      <c r="L29" s="449"/>
      <c r="M29" s="116">
        <v>20</v>
      </c>
      <c r="N29" s="297" t="s">
        <v>99</v>
      </c>
      <c r="O29" s="76"/>
      <c r="P29" s="76" t="s">
        <v>27</v>
      </c>
      <c r="Q29" s="272">
        <v>130.80000000000001</v>
      </c>
      <c r="R29" s="273">
        <v>3</v>
      </c>
      <c r="S29" s="274">
        <v>2.8000000000000003</v>
      </c>
      <c r="T29" s="275">
        <v>13</v>
      </c>
      <c r="U29" s="447"/>
      <c r="V29" s="449"/>
      <c r="W29" s="116">
        <v>100</v>
      </c>
      <c r="X29" s="297" t="s">
        <v>99</v>
      </c>
      <c r="Y29" s="76"/>
      <c r="Z29" s="76" t="s">
        <v>80</v>
      </c>
      <c r="AA29" s="322">
        <v>160</v>
      </c>
      <c r="AB29" s="273">
        <v>2</v>
      </c>
      <c r="AC29" s="274">
        <v>8.5299999999999994</v>
      </c>
      <c r="AD29" s="275">
        <v>14.66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9"/>
      <c r="C30" s="116">
        <v>100</v>
      </c>
      <c r="D30" s="297" t="s">
        <v>99</v>
      </c>
      <c r="E30" s="76"/>
      <c r="F30" s="76" t="s">
        <v>25</v>
      </c>
      <c r="G30" s="322">
        <v>60</v>
      </c>
      <c r="H30" s="273">
        <v>1</v>
      </c>
      <c r="I30" s="328">
        <v>14</v>
      </c>
      <c r="J30" s="331">
        <v>0</v>
      </c>
      <c r="K30" s="447"/>
      <c r="L30" s="449"/>
      <c r="M30" s="116">
        <v>130</v>
      </c>
      <c r="N30" s="297" t="s">
        <v>99</v>
      </c>
      <c r="O30" s="76"/>
      <c r="P30" s="76" t="s">
        <v>26</v>
      </c>
      <c r="Q30" s="272">
        <v>58.5</v>
      </c>
      <c r="R30" s="273">
        <v>1.3</v>
      </c>
      <c r="S30" s="274">
        <v>6.5</v>
      </c>
      <c r="T30" s="331">
        <v>0</v>
      </c>
      <c r="U30" s="447"/>
      <c r="V30" s="449"/>
      <c r="W30" s="116">
        <v>5</v>
      </c>
      <c r="X30" s="297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9"/>
      <c r="C31" s="107">
        <v>30</v>
      </c>
      <c r="D31" s="297" t="s">
        <v>99</v>
      </c>
      <c r="E31" s="76"/>
      <c r="F31" s="76" t="s">
        <v>134</v>
      </c>
      <c r="G31" s="272">
        <v>120</v>
      </c>
      <c r="H31" s="273">
        <v>24</v>
      </c>
      <c r="I31" s="274">
        <v>3</v>
      </c>
      <c r="J31" s="275">
        <v>1</v>
      </c>
      <c r="K31" s="447"/>
      <c r="L31" s="449"/>
      <c r="M31" s="116">
        <v>100</v>
      </c>
      <c r="N31" s="297" t="s">
        <v>99</v>
      </c>
      <c r="O31" s="76"/>
      <c r="P31" s="76" t="s">
        <v>73</v>
      </c>
      <c r="Q31" s="322">
        <v>80</v>
      </c>
      <c r="R31" s="273">
        <v>11</v>
      </c>
      <c r="S31" s="274">
        <v>3</v>
      </c>
      <c r="T31" s="275">
        <v>2.2999999999999998</v>
      </c>
      <c r="U31" s="447"/>
      <c r="V31" s="449"/>
      <c r="W31" s="116">
        <v>100</v>
      </c>
      <c r="X31" s="297" t="s">
        <v>99</v>
      </c>
      <c r="Y31" s="76"/>
      <c r="Z31" s="76" t="s">
        <v>34</v>
      </c>
      <c r="AA31" s="322">
        <v>100</v>
      </c>
      <c r="AB31" s="273">
        <v>21</v>
      </c>
      <c r="AC31" s="274">
        <v>1</v>
      </c>
      <c r="AD31" s="331">
        <v>2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9"/>
      <c r="C32" s="116"/>
      <c r="D32" s="297"/>
      <c r="E32" s="76"/>
      <c r="F32" s="76"/>
      <c r="G32" s="272"/>
      <c r="H32" s="273"/>
      <c r="I32" s="274"/>
      <c r="J32" s="275"/>
      <c r="K32" s="447"/>
      <c r="L32" s="449"/>
      <c r="M32" s="116">
        <v>20</v>
      </c>
      <c r="N32" s="297" t="s">
        <v>99</v>
      </c>
      <c r="O32" s="76"/>
      <c r="P32" s="76" t="s">
        <v>20</v>
      </c>
      <c r="Q32" s="272">
        <v>97.2</v>
      </c>
      <c r="R32" s="325">
        <v>4</v>
      </c>
      <c r="S32" s="274">
        <v>6.6000000000000005</v>
      </c>
      <c r="T32" s="275">
        <v>6.2</v>
      </c>
      <c r="U32" s="447"/>
      <c r="V32" s="449"/>
      <c r="W32" s="116">
        <v>2</v>
      </c>
      <c r="X32" s="297" t="s">
        <v>100</v>
      </c>
      <c r="Y32" s="76"/>
      <c r="Z32" s="76" t="s">
        <v>5</v>
      </c>
      <c r="AA32" s="272">
        <v>160</v>
      </c>
      <c r="AB32" s="273">
        <v>12</v>
      </c>
      <c r="AC32" s="274">
        <v>0</v>
      </c>
      <c r="AD32" s="275">
        <v>10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9"/>
      <c r="C33" s="116"/>
      <c r="D33" s="297"/>
      <c r="E33" s="184"/>
      <c r="F33" s="184"/>
      <c r="G33" s="207"/>
      <c r="H33" s="216"/>
      <c r="I33" s="226"/>
      <c r="J33" s="232"/>
      <c r="K33" s="447"/>
      <c r="L33" s="449"/>
      <c r="M33" s="116"/>
      <c r="N33" s="297"/>
      <c r="O33" s="184"/>
      <c r="P33" s="184"/>
      <c r="Q33" s="207"/>
      <c r="R33" s="216"/>
      <c r="S33" s="226"/>
      <c r="T33" s="232"/>
      <c r="U33" s="447"/>
      <c r="V33" s="449"/>
      <c r="W33" s="116"/>
      <c r="X33" s="297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9"/>
      <c r="C34" s="116"/>
      <c r="D34" s="298"/>
      <c r="E34" s="197" t="s">
        <v>107</v>
      </c>
      <c r="F34" s="198"/>
      <c r="G34" s="323">
        <v>684</v>
      </c>
      <c r="H34" s="199">
        <v>43.9</v>
      </c>
      <c r="I34" s="323">
        <v>81.8</v>
      </c>
      <c r="J34" s="332">
        <v>21.7</v>
      </c>
      <c r="K34" s="447"/>
      <c r="L34" s="449"/>
      <c r="M34" s="116"/>
      <c r="N34" s="298"/>
      <c r="O34" s="197" t="s">
        <v>107</v>
      </c>
      <c r="P34" s="198"/>
      <c r="Q34" s="323">
        <v>690.5</v>
      </c>
      <c r="R34" s="199">
        <v>24.798694516971281</v>
      </c>
      <c r="S34" s="199">
        <v>92.07493472584855</v>
      </c>
      <c r="T34" s="200">
        <v>22.345953002610965</v>
      </c>
      <c r="U34" s="447"/>
      <c r="V34" s="449"/>
      <c r="W34" s="116"/>
      <c r="X34" s="298"/>
      <c r="Y34" s="197" t="s">
        <v>107</v>
      </c>
      <c r="Z34" s="198"/>
      <c r="AA34" s="199">
        <v>667.95</v>
      </c>
      <c r="AB34" s="199">
        <v>46.6</v>
      </c>
      <c r="AC34" s="199">
        <v>44.18</v>
      </c>
      <c r="AD34" s="200">
        <v>31.234999999999999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50"/>
      <c r="C35" s="117"/>
      <c r="D35" s="299"/>
      <c r="E35" s="185"/>
      <c r="F35" s="185"/>
      <c r="G35" s="208"/>
      <c r="H35" s="217"/>
      <c r="I35" s="227"/>
      <c r="J35" s="233"/>
      <c r="K35" s="447"/>
      <c r="L35" s="450"/>
      <c r="M35" s="117"/>
      <c r="N35" s="299"/>
      <c r="O35" s="185"/>
      <c r="P35" s="185"/>
      <c r="Q35" s="208"/>
      <c r="R35" s="217"/>
      <c r="S35" s="227"/>
      <c r="T35" s="233"/>
      <c r="U35" s="447"/>
      <c r="V35" s="450"/>
      <c r="W35" s="117"/>
      <c r="X35" s="299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thickBot="1" x14ac:dyDescent="0.35">
      <c r="A36" s="447"/>
      <c r="K36" s="447"/>
      <c r="U36" s="447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120</v>
      </c>
      <c r="D37" s="300" t="s">
        <v>99</v>
      </c>
      <c r="E37" s="79"/>
      <c r="F37" s="79" t="s">
        <v>48</v>
      </c>
      <c r="G37" s="321">
        <v>258</v>
      </c>
      <c r="H37" s="269">
        <v>22.8</v>
      </c>
      <c r="I37" s="327">
        <v>0</v>
      </c>
      <c r="J37" s="330">
        <v>18</v>
      </c>
      <c r="K37" s="447"/>
      <c r="L37" s="432" t="s">
        <v>114</v>
      </c>
      <c r="M37" s="118">
        <v>120</v>
      </c>
      <c r="N37" s="300" t="s">
        <v>99</v>
      </c>
      <c r="O37" s="79"/>
      <c r="P37" s="79" t="s">
        <v>31</v>
      </c>
      <c r="Q37" s="268">
        <v>260.39999999999998</v>
      </c>
      <c r="R37" s="324">
        <v>24</v>
      </c>
      <c r="S37" s="327">
        <v>0</v>
      </c>
      <c r="T37" s="271">
        <v>16.8</v>
      </c>
      <c r="U37" s="447"/>
      <c r="V37" s="432" t="s">
        <v>114</v>
      </c>
      <c r="W37" s="118">
        <v>155</v>
      </c>
      <c r="X37" s="300" t="s">
        <v>99</v>
      </c>
      <c r="Y37" s="79"/>
      <c r="Z37" s="79" t="s">
        <v>45</v>
      </c>
      <c r="AA37" s="321">
        <v>263.5</v>
      </c>
      <c r="AB37" s="324">
        <v>29.45</v>
      </c>
      <c r="AC37" s="327">
        <v>0</v>
      </c>
      <c r="AD37" s="330">
        <v>15.5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250</v>
      </c>
      <c r="D38" s="301" t="s">
        <v>99</v>
      </c>
      <c r="E38" s="81"/>
      <c r="F38" s="81" t="s">
        <v>54</v>
      </c>
      <c r="G38" s="322">
        <v>220</v>
      </c>
      <c r="H38" s="325">
        <v>2.5</v>
      </c>
      <c r="I38" s="328">
        <v>52.5</v>
      </c>
      <c r="J38" s="331">
        <v>0</v>
      </c>
      <c r="K38" s="447"/>
      <c r="L38" s="433"/>
      <c r="M38" s="119">
        <v>170</v>
      </c>
      <c r="N38" s="301" t="s">
        <v>99</v>
      </c>
      <c r="O38" s="81"/>
      <c r="P38" s="81" t="s">
        <v>42</v>
      </c>
      <c r="Q38" s="322">
        <v>221</v>
      </c>
      <c r="R38" s="273">
        <v>4.08</v>
      </c>
      <c r="S38" s="328">
        <v>48.620000000000005</v>
      </c>
      <c r="T38" s="275">
        <v>0.34</v>
      </c>
      <c r="U38" s="447"/>
      <c r="V38" s="433"/>
      <c r="W38" s="119">
        <v>180</v>
      </c>
      <c r="X38" s="301" t="s">
        <v>99</v>
      </c>
      <c r="Y38" s="81"/>
      <c r="Z38" s="81" t="s">
        <v>56</v>
      </c>
      <c r="AA38" s="322">
        <v>219.6</v>
      </c>
      <c r="AB38" s="325">
        <v>7.2</v>
      </c>
      <c r="AC38" s="328">
        <v>39.6</v>
      </c>
      <c r="AD38" s="331">
        <v>1.8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5</v>
      </c>
      <c r="D39" s="301" t="s">
        <v>99</v>
      </c>
      <c r="E39" s="81"/>
      <c r="F39" s="81" t="s">
        <v>15</v>
      </c>
      <c r="G39" s="272">
        <v>35.85</v>
      </c>
      <c r="H39" s="273">
        <v>0.05</v>
      </c>
      <c r="I39" s="328">
        <v>0</v>
      </c>
      <c r="J39" s="275">
        <v>4.05</v>
      </c>
      <c r="K39" s="447"/>
      <c r="L39" s="433"/>
      <c r="M39" s="119">
        <v>5</v>
      </c>
      <c r="N39" s="301" t="s">
        <v>99</v>
      </c>
      <c r="O39" s="81"/>
      <c r="P39" s="81" t="s">
        <v>15</v>
      </c>
      <c r="Q39" s="272">
        <v>35.85</v>
      </c>
      <c r="R39" s="273">
        <v>0.05</v>
      </c>
      <c r="S39" s="328">
        <v>0</v>
      </c>
      <c r="T39" s="275">
        <v>4.05</v>
      </c>
      <c r="U39" s="447"/>
      <c r="V39" s="433"/>
      <c r="W39" s="119">
        <v>5</v>
      </c>
      <c r="X39" s="301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01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01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579.85</v>
      </c>
      <c r="H42" s="199">
        <v>25.35</v>
      </c>
      <c r="I42" s="323">
        <v>68.5</v>
      </c>
      <c r="J42" s="200">
        <v>22.05</v>
      </c>
      <c r="K42" s="447"/>
      <c r="L42" s="433"/>
      <c r="M42" s="119"/>
      <c r="N42" s="302"/>
      <c r="O42" s="197" t="s">
        <v>107</v>
      </c>
      <c r="P42" s="198"/>
      <c r="Q42" s="199">
        <v>587.25</v>
      </c>
      <c r="R42" s="199">
        <v>31.91</v>
      </c>
      <c r="S42" s="199">
        <v>64.38000000000001</v>
      </c>
      <c r="T42" s="200">
        <v>22.650000000000002</v>
      </c>
      <c r="U42" s="447"/>
      <c r="V42" s="433"/>
      <c r="W42" s="119"/>
      <c r="X42" s="302"/>
      <c r="Y42" s="197" t="s">
        <v>107</v>
      </c>
      <c r="Z42" s="198"/>
      <c r="AA42" s="323">
        <v>594.1</v>
      </c>
      <c r="AB42" s="323">
        <v>36.65</v>
      </c>
      <c r="AC42" s="323">
        <v>55.6</v>
      </c>
      <c r="AD42" s="332">
        <v>22.25</v>
      </c>
    </row>
    <row r="43" spans="1:44" ht="15.6" thickTop="1" thickBot="1" x14ac:dyDescent="0.35">
      <c r="A43" s="447"/>
      <c r="B43" s="434"/>
      <c r="C43" s="303"/>
      <c r="D43" s="304"/>
      <c r="E43" s="190"/>
      <c r="F43" s="190"/>
      <c r="G43" s="211"/>
      <c r="H43" s="220"/>
      <c r="I43" s="229"/>
      <c r="J43" s="235"/>
      <c r="K43" s="447"/>
      <c r="L43" s="434"/>
      <c r="M43" s="303"/>
      <c r="N43" s="304"/>
      <c r="O43" s="190"/>
      <c r="P43" s="190"/>
      <c r="Q43" s="211"/>
      <c r="R43" s="220"/>
      <c r="S43" s="229"/>
      <c r="T43" s="235"/>
      <c r="U43" s="447"/>
      <c r="V43" s="434"/>
      <c r="W43" s="303"/>
      <c r="X43" s="304"/>
      <c r="Y43" s="190"/>
      <c r="Z43" s="190"/>
      <c r="AA43" s="211"/>
      <c r="AB43" s="220"/>
      <c r="AC43" s="229"/>
      <c r="AD43" s="235"/>
    </row>
    <row r="44" spans="1:44" ht="15" thickBot="1" x14ac:dyDescent="0.35"/>
    <row r="45" spans="1:44" ht="15" thickBot="1" x14ac:dyDescent="0.35">
      <c r="C45" s="128"/>
      <c r="D45" s="55"/>
      <c r="E45" s="63" t="s">
        <v>106</v>
      </c>
      <c r="F45" s="63"/>
      <c r="G45" s="212">
        <v>2753.0499999999997</v>
      </c>
      <c r="H45" s="221">
        <v>220.17000000000002</v>
      </c>
      <c r="I45" s="223">
        <v>272.77999999999997</v>
      </c>
      <c r="J45" s="280">
        <v>84.509999999999991</v>
      </c>
      <c r="M45" s="128"/>
      <c r="N45" s="55"/>
      <c r="O45" s="63" t="s">
        <v>106</v>
      </c>
      <c r="P45" s="63"/>
      <c r="Q45" s="212">
        <v>2759.9199999999996</v>
      </c>
      <c r="R45" s="221">
        <v>202.2469123387535</v>
      </c>
      <c r="S45" s="223">
        <v>269.95958819119511</v>
      </c>
      <c r="T45" s="280">
        <v>89.838462903601055</v>
      </c>
      <c r="W45" s="128"/>
      <c r="X45" s="55"/>
      <c r="Y45" s="63" t="s">
        <v>106</v>
      </c>
      <c r="Z45" s="63"/>
      <c r="AA45" s="212">
        <v>2764.65</v>
      </c>
      <c r="AB45" s="221">
        <v>230.84000000000003</v>
      </c>
      <c r="AC45" s="223">
        <v>209.34</v>
      </c>
      <c r="AD45" s="333">
        <v>100.63499999999999</v>
      </c>
    </row>
  </sheetData>
  <mergeCells count="22">
    <mergeCell ref="A4:A43"/>
    <mergeCell ref="B4:B10"/>
    <mergeCell ref="L4:L10"/>
    <mergeCell ref="V4:V10"/>
    <mergeCell ref="B12:B18"/>
    <mergeCell ref="L12:L18"/>
    <mergeCell ref="V12:V18"/>
    <mergeCell ref="B20:B26"/>
    <mergeCell ref="L20:L26"/>
    <mergeCell ref="V20:V26"/>
    <mergeCell ref="B37:B43"/>
    <mergeCell ref="L37:L43"/>
    <mergeCell ref="V37:V43"/>
    <mergeCell ref="K4:K43"/>
    <mergeCell ref="U4:U43"/>
    <mergeCell ref="AG2:AH2"/>
    <mergeCell ref="AJ2:AK2"/>
    <mergeCell ref="AN2:AO2"/>
    <mergeCell ref="AQ2:AR2"/>
    <mergeCell ref="B28:B35"/>
    <mergeCell ref="L28:L35"/>
    <mergeCell ref="V28:V35"/>
  </mergeCells>
  <conditionalFormatting sqref="AF4:AH4 AH5:AH28 AH30:AH36">
    <cfRule type="expression" dxfId="164" priority="18">
      <formula>#REF!&lt;&gt;""</formula>
    </cfRule>
  </conditionalFormatting>
  <conditionalFormatting sqref="AI4">
    <cfRule type="expression" dxfId="163" priority="17">
      <formula>#REF!&lt;&gt;""</formula>
    </cfRule>
  </conditionalFormatting>
  <conditionalFormatting sqref="AJ4:AK4 AK5:AK28 AK30:AK36">
    <cfRule type="expression" dxfId="162" priority="16">
      <formula>#REF!&lt;&gt;""</formula>
    </cfRule>
  </conditionalFormatting>
  <conditionalFormatting sqref="AF6:AG6">
    <cfRule type="expression" dxfId="161" priority="15">
      <formula>#REF!&lt;&gt;""</formula>
    </cfRule>
  </conditionalFormatting>
  <conditionalFormatting sqref="AI6">
    <cfRule type="expression" dxfId="160" priority="14">
      <formula>#REF!&lt;&gt;""</formula>
    </cfRule>
  </conditionalFormatting>
  <conditionalFormatting sqref="AJ6">
    <cfRule type="expression" dxfId="159" priority="13">
      <formula>#REF!&lt;&gt;""</formula>
    </cfRule>
  </conditionalFormatting>
  <conditionalFormatting sqref="AF30:AG30 AI30:AJ30">
    <cfRule type="expression" dxfId="158" priority="12">
      <formula>$L25&lt;&gt;""</formula>
    </cfRule>
  </conditionalFormatting>
  <conditionalFormatting sqref="AF31:AG31 AI31:AJ31">
    <cfRule type="expression" dxfId="157" priority="19">
      <formula>$L25&lt;&gt;""</formula>
    </cfRule>
  </conditionalFormatting>
  <conditionalFormatting sqref="AO32:AO38">
    <cfRule type="expression" dxfId="156" priority="11">
      <formula>#REF!&lt;&gt;""</formula>
    </cfRule>
  </conditionalFormatting>
  <conditionalFormatting sqref="AH29">
    <cfRule type="expression" dxfId="155" priority="6">
      <formula>#REF!&lt;&gt;""</formula>
    </cfRule>
  </conditionalFormatting>
  <conditionalFormatting sqref="AR32:AR38">
    <cfRule type="expression" dxfId="154" priority="10">
      <formula>#REF!&lt;&gt;""</formula>
    </cfRule>
  </conditionalFormatting>
  <conditionalFormatting sqref="AO8">
    <cfRule type="expression" dxfId="153" priority="4">
      <formula>#REF!&lt;&gt;""</formula>
    </cfRule>
  </conditionalFormatting>
  <conditionalFormatting sqref="AR8">
    <cfRule type="expression" dxfId="152" priority="3">
      <formula>#REF!&lt;&gt;""</formula>
    </cfRule>
  </conditionalFormatting>
  <conditionalFormatting sqref="AH37:AH38">
    <cfRule type="expression" dxfId="151" priority="2">
      <formula>#REF!&lt;&gt;""</formula>
    </cfRule>
  </conditionalFormatting>
  <conditionalFormatting sqref="AM9:AN9 AP9:AQ9">
    <cfRule type="expression" dxfId="150" priority="9">
      <formula>$L8&lt;&gt;""</formula>
    </cfRule>
  </conditionalFormatting>
  <conditionalFormatting sqref="AO4:AO7 AO9:AO31">
    <cfRule type="expression" dxfId="149" priority="8">
      <formula>#REF!&lt;&gt;""</formula>
    </cfRule>
  </conditionalFormatting>
  <conditionalFormatting sqref="AR4:AR7 AR9:AR31">
    <cfRule type="expression" dxfId="148" priority="7">
      <formula>#REF!&lt;&gt;""</formula>
    </cfRule>
  </conditionalFormatting>
  <conditionalFormatting sqref="AK37:AK38">
    <cfRule type="expression" dxfId="147" priority="1">
      <formula>#REF!&lt;&gt;""</formula>
    </cfRule>
  </conditionalFormatting>
  <conditionalFormatting sqref="AK29">
    <cfRule type="expression" dxfId="146" priority="5">
      <formula>#REF!&lt;&gt;""</formula>
    </cfRule>
  </conditionalFormatting>
  <dataValidations count="2">
    <dataValidation type="list" showInputMessage="1" showErrorMessage="1" sqref="P18:P24 Z10:Z16 F4:F45 Z28:Z33 P28:P33 Z18:Z24 P4:P8 Z4:Z8 P10:P16 P35:P41 Z35:Z41" xr:uid="{00000000-0002-0000-0B00-000000000000}">
      <formula1>$A$170:$A$827</formula1>
    </dataValidation>
    <dataValidation type="list" showInputMessage="1" showErrorMessage="1" sqref="AF29:AF31 AI29:AI31 AF4 AI4 AF6 AI6" xr:uid="{00000000-0002-0000-0B00-000001000000}">
      <formula1>$A$2:$A$686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45"/>
  <sheetViews>
    <sheetView zoomScale="85" zoomScaleNormal="85" workbookViewId="0">
      <selection activeCell="AF1" sqref="AF1:AR1048576"/>
    </sheetView>
  </sheetViews>
  <sheetFormatPr defaultRowHeight="14.4" x14ac:dyDescent="0.3"/>
  <cols>
    <col min="1" max="1" width="6" customWidth="1"/>
    <col min="2" max="2" width="4.33203125" customWidth="1"/>
    <col min="3" max="3" width="5.6640625" customWidth="1"/>
    <col min="4" max="4" width="7.44140625" customWidth="1"/>
    <col min="5" max="5" width="8.33203125" bestFit="1" customWidth="1"/>
    <col min="6" max="6" width="24.33203125" bestFit="1" customWidth="1"/>
    <col min="7" max="7" width="7.21875" bestFit="1" customWidth="1"/>
    <col min="8" max="8" width="7.5546875" bestFit="1" customWidth="1"/>
    <col min="9" max="9" width="8.5546875" bestFit="1" customWidth="1"/>
    <col min="10" max="10" width="4.5546875" bestFit="1" customWidth="1"/>
    <col min="11" max="11" width="6" customWidth="1"/>
    <col min="12" max="12" width="4.33203125" customWidth="1"/>
    <col min="13" max="13" width="5.6640625" customWidth="1"/>
    <col min="14" max="14" width="7.44140625" customWidth="1"/>
    <col min="15" max="15" width="8.33203125" bestFit="1" customWidth="1"/>
    <col min="16" max="16" width="24.33203125" bestFit="1" customWidth="1"/>
    <col min="17" max="17" width="7.21875" bestFit="1" customWidth="1"/>
    <col min="18" max="18" width="7.5546875" bestFit="1" customWidth="1"/>
    <col min="19" max="19" width="8.5546875" bestFit="1" customWidth="1"/>
    <col min="20" max="20" width="4.5546875" bestFit="1" customWidth="1"/>
    <col min="21" max="21" width="6" customWidth="1"/>
    <col min="22" max="22" width="4.33203125" customWidth="1"/>
    <col min="23" max="23" width="5.6640625" customWidth="1"/>
    <col min="24" max="24" width="7.44140625" customWidth="1"/>
    <col min="25" max="25" width="7.6640625" customWidth="1"/>
    <col min="26" max="26" width="26.77734375" bestFit="1" customWidth="1"/>
    <col min="27" max="27" width="7.21875" bestFit="1" customWidth="1"/>
    <col min="28" max="28" width="7.5546875" bestFit="1" customWidth="1"/>
    <col min="29" max="29" width="8.5546875" bestFit="1" customWidth="1"/>
    <col min="30" max="30" width="4.5546875" bestFit="1" customWidth="1"/>
    <col min="32" max="32" width="25.21875" bestFit="1" customWidth="1"/>
    <col min="33" max="33" width="4" bestFit="1" customWidth="1"/>
    <col min="34" max="34" width="2.21875" bestFit="1" customWidth="1"/>
    <col min="35" max="35" width="25.21875" bestFit="1" customWidth="1"/>
    <col min="36" max="36" width="4" bestFit="1" customWidth="1"/>
    <col min="37" max="37" width="2.88671875" bestFit="1" customWidth="1"/>
    <col min="39" max="39" width="15.5546875" bestFit="1" customWidth="1"/>
    <col min="40" max="40" width="4" bestFit="1" customWidth="1"/>
    <col min="41" max="41" width="2.88671875" bestFit="1" customWidth="1"/>
    <col min="42" max="42" width="20.5546875" bestFit="1" customWidth="1"/>
    <col min="43" max="43" width="4" bestFit="1" customWidth="1"/>
    <col min="44" max="44" width="3.33203125" bestFit="1" customWidth="1"/>
  </cols>
  <sheetData>
    <row r="1" spans="1:44" ht="15" thickBot="1" x14ac:dyDescent="0.35"/>
    <row r="2" spans="1:44" ht="30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C3" s="121"/>
      <c r="D3" s="56"/>
      <c r="E3" s="7"/>
      <c r="F3" s="7"/>
      <c r="G3" s="38"/>
      <c r="H3" s="38"/>
      <c r="I3" s="38"/>
      <c r="J3" s="38"/>
      <c r="L3" s="7"/>
      <c r="M3" s="121"/>
      <c r="N3" s="56"/>
      <c r="O3" s="7"/>
      <c r="P3" s="7"/>
      <c r="Q3" s="38"/>
      <c r="R3" s="38"/>
      <c r="S3" s="38"/>
      <c r="T3" s="38"/>
      <c r="V3" s="7"/>
      <c r="W3" s="121"/>
      <c r="X3" s="56"/>
      <c r="Y3" s="7" t="s">
        <v>108</v>
      </c>
      <c r="Z3" s="7"/>
      <c r="AA3" s="38"/>
      <c r="AB3" s="38"/>
      <c r="AC3" s="38"/>
      <c r="AD3" s="38"/>
    </row>
    <row r="4" spans="1:44" ht="15" customHeight="1" thickTop="1" x14ac:dyDescent="0.3">
      <c r="A4" s="447" t="s">
        <v>122</v>
      </c>
      <c r="B4" s="435" t="s">
        <v>110</v>
      </c>
      <c r="C4" s="281">
        <v>4</v>
      </c>
      <c r="D4" s="282" t="s">
        <v>100</v>
      </c>
      <c r="E4" s="66"/>
      <c r="F4" s="66" t="s">
        <v>5</v>
      </c>
      <c r="G4" s="321">
        <v>320</v>
      </c>
      <c r="H4" s="324">
        <v>24</v>
      </c>
      <c r="I4" s="327">
        <v>0</v>
      </c>
      <c r="J4" s="330">
        <v>20</v>
      </c>
      <c r="K4" s="447" t="s">
        <v>129</v>
      </c>
      <c r="L4" s="435" t="s">
        <v>110</v>
      </c>
      <c r="M4" s="281">
        <v>120</v>
      </c>
      <c r="N4" s="282" t="s">
        <v>99</v>
      </c>
      <c r="O4" s="66"/>
      <c r="P4" s="66" t="s">
        <v>6</v>
      </c>
      <c r="Q4" s="268">
        <v>284.52000000000004</v>
      </c>
      <c r="R4" s="269">
        <v>23.16</v>
      </c>
      <c r="S4" s="270">
        <v>0.72</v>
      </c>
      <c r="T4" s="271">
        <v>21</v>
      </c>
      <c r="U4" s="447"/>
      <c r="V4" s="435" t="s">
        <v>110</v>
      </c>
      <c r="W4" s="281">
        <v>300</v>
      </c>
      <c r="X4" s="282" t="s">
        <v>99</v>
      </c>
      <c r="Y4" s="66"/>
      <c r="Z4" s="66" t="s">
        <v>73</v>
      </c>
      <c r="AA4" s="321">
        <v>240</v>
      </c>
      <c r="AB4" s="324">
        <v>33</v>
      </c>
      <c r="AC4" s="327">
        <v>9</v>
      </c>
      <c r="AD4" s="271">
        <v>6.8999999999999995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32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322">
        <v>141</v>
      </c>
      <c r="R5" s="273">
        <v>7.6782178217821775</v>
      </c>
      <c r="S5" s="328">
        <v>23.034653465346533</v>
      </c>
      <c r="T5" s="275">
        <v>0.34900990099009899</v>
      </c>
      <c r="U5" s="447"/>
      <c r="V5" s="436"/>
      <c r="W5" s="283">
        <v>100</v>
      </c>
      <c r="X5" s="284" t="s">
        <v>99</v>
      </c>
      <c r="Y5" s="60"/>
      <c r="Z5" s="60" t="s">
        <v>29</v>
      </c>
      <c r="AA5" s="322">
        <v>100</v>
      </c>
      <c r="AB5" s="325">
        <v>0</v>
      </c>
      <c r="AC5" s="274">
        <v>23</v>
      </c>
      <c r="AD5" s="275">
        <v>1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100</v>
      </c>
      <c r="D6" s="284" t="s">
        <v>99</v>
      </c>
      <c r="E6" s="60"/>
      <c r="F6" s="60" t="s">
        <v>43</v>
      </c>
      <c r="G6" s="322">
        <v>100</v>
      </c>
      <c r="H6" s="273">
        <v>19</v>
      </c>
      <c r="I6" s="274">
        <v>1</v>
      </c>
      <c r="J6" s="331">
        <v>2</v>
      </c>
      <c r="K6" s="447"/>
      <c r="L6" s="436"/>
      <c r="M6" s="283">
        <v>45</v>
      </c>
      <c r="N6" s="284" t="s">
        <v>99</v>
      </c>
      <c r="O6" s="60"/>
      <c r="P6" s="60" t="s">
        <v>41</v>
      </c>
      <c r="Q6" s="272">
        <v>125.10000000000001</v>
      </c>
      <c r="R6" s="273">
        <v>12.15</v>
      </c>
      <c r="S6" s="274">
        <v>0.9</v>
      </c>
      <c r="T6" s="275">
        <v>7.2</v>
      </c>
      <c r="U6" s="447"/>
      <c r="V6" s="436"/>
      <c r="W6" s="283">
        <v>20</v>
      </c>
      <c r="X6" s="284" t="s">
        <v>99</v>
      </c>
      <c r="Y6" s="60"/>
      <c r="Z6" s="60" t="s">
        <v>14</v>
      </c>
      <c r="AA6" s="322">
        <v>120</v>
      </c>
      <c r="AB6" s="273">
        <v>4.8000000000000007</v>
      </c>
      <c r="AC6" s="274">
        <v>2.4000000000000004</v>
      </c>
      <c r="AD6" s="275">
        <v>9.6000000000000014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>
        <v>30</v>
      </c>
      <c r="X7" s="284" t="s">
        <v>99</v>
      </c>
      <c r="Y7" s="60"/>
      <c r="Z7" s="60" t="s">
        <v>134</v>
      </c>
      <c r="AA7" s="272">
        <v>120</v>
      </c>
      <c r="AB7" s="273">
        <v>24</v>
      </c>
      <c r="AC7" s="274">
        <v>3</v>
      </c>
      <c r="AD7" s="275">
        <v>1</v>
      </c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284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596.85</v>
      </c>
      <c r="H9" s="323">
        <v>48.449999999999996</v>
      </c>
      <c r="I9" s="199">
        <v>28.2</v>
      </c>
      <c r="J9" s="200">
        <v>27.75</v>
      </c>
      <c r="K9" s="447"/>
      <c r="L9" s="436"/>
      <c r="M9" s="283"/>
      <c r="N9" s="285"/>
      <c r="O9" s="197" t="s">
        <v>107</v>
      </c>
      <c r="P9" s="198"/>
      <c r="Q9" s="199">
        <v>589.62</v>
      </c>
      <c r="R9" s="199">
        <v>45.08821782178218</v>
      </c>
      <c r="S9" s="199">
        <v>26.35465346534653</v>
      </c>
      <c r="T9" s="200">
        <v>31.199009900990095</v>
      </c>
      <c r="U9" s="447"/>
      <c r="V9" s="436"/>
      <c r="W9" s="283"/>
      <c r="X9" s="285"/>
      <c r="Y9" s="197" t="s">
        <v>107</v>
      </c>
      <c r="Z9" s="198"/>
      <c r="AA9" s="323">
        <v>580</v>
      </c>
      <c r="AB9" s="199">
        <v>61.8</v>
      </c>
      <c r="AC9" s="323">
        <v>37.4</v>
      </c>
      <c r="AD9" s="200">
        <v>18.5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 t="s">
        <v>108</v>
      </c>
      <c r="H10" s="217" t="s">
        <v>108</v>
      </c>
      <c r="I10" s="227" t="s">
        <v>108</v>
      </c>
      <c r="J10" s="233" t="s">
        <v>108</v>
      </c>
      <c r="K10" s="447"/>
      <c r="L10" s="437"/>
      <c r="M10" s="286"/>
      <c r="N10" s="287"/>
      <c r="O10" s="174"/>
      <c r="P10" s="174"/>
      <c r="Q10" s="208" t="s">
        <v>108</v>
      </c>
      <c r="R10" s="217" t="s">
        <v>108</v>
      </c>
      <c r="S10" s="227" t="s">
        <v>108</v>
      </c>
      <c r="T10" s="233" t="s">
        <v>108</v>
      </c>
      <c r="U10" s="447"/>
      <c r="V10" s="437"/>
      <c r="W10" s="286"/>
      <c r="X10" s="287"/>
      <c r="Y10" s="174"/>
      <c r="Z10" s="174"/>
      <c r="AA10" s="208" t="s">
        <v>108</v>
      </c>
      <c r="AB10" s="217" t="s">
        <v>108</v>
      </c>
      <c r="AC10" s="227" t="s">
        <v>108</v>
      </c>
      <c r="AD10" s="233" t="s">
        <v>108</v>
      </c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K11" s="447"/>
      <c r="U11" s="447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250</v>
      </c>
      <c r="D12" s="288" t="s">
        <v>99</v>
      </c>
      <c r="E12" s="67"/>
      <c r="F12" s="67" t="s">
        <v>18</v>
      </c>
      <c r="G12" s="321">
        <v>162.5</v>
      </c>
      <c r="H12" s="324">
        <v>30</v>
      </c>
      <c r="I12" s="327">
        <v>10</v>
      </c>
      <c r="J12" s="330">
        <v>2.5</v>
      </c>
      <c r="K12" s="447"/>
      <c r="L12" s="438" t="s">
        <v>111</v>
      </c>
      <c r="M12" s="112">
        <v>150</v>
      </c>
      <c r="N12" s="288" t="s">
        <v>99</v>
      </c>
      <c r="O12" s="67"/>
      <c r="P12" s="67" t="s">
        <v>44</v>
      </c>
      <c r="Q12" s="268">
        <v>166.5</v>
      </c>
      <c r="R12" s="269">
        <v>36.900000000000006</v>
      </c>
      <c r="S12" s="270">
        <v>3</v>
      </c>
      <c r="T12" s="271">
        <v>0.75</v>
      </c>
      <c r="U12" s="447"/>
      <c r="V12" s="438" t="s">
        <v>111</v>
      </c>
      <c r="W12" s="112">
        <v>165</v>
      </c>
      <c r="X12" s="288" t="s">
        <v>99</v>
      </c>
      <c r="Y12" s="67"/>
      <c r="Z12" s="67" t="s">
        <v>43</v>
      </c>
      <c r="AA12" s="321">
        <v>165</v>
      </c>
      <c r="AB12" s="269">
        <v>31.349999999999998</v>
      </c>
      <c r="AC12" s="270">
        <v>1.65</v>
      </c>
      <c r="AD12" s="271">
        <v>3.3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>
        <v>130</v>
      </c>
      <c r="D13" s="289" t="s">
        <v>99</v>
      </c>
      <c r="E13" s="62"/>
      <c r="F13" s="62" t="s">
        <v>29</v>
      </c>
      <c r="G13" s="272">
        <v>130</v>
      </c>
      <c r="H13" s="273">
        <v>0</v>
      </c>
      <c r="I13" s="274">
        <v>29.900000000000002</v>
      </c>
      <c r="J13" s="275">
        <v>1.3</v>
      </c>
      <c r="K13" s="447"/>
      <c r="L13" s="439"/>
      <c r="M13" s="113">
        <v>3</v>
      </c>
      <c r="N13" s="289" t="s">
        <v>100</v>
      </c>
      <c r="O13" s="62"/>
      <c r="P13" s="62" t="s">
        <v>8</v>
      </c>
      <c r="Q13" s="272">
        <v>117</v>
      </c>
      <c r="R13" s="273">
        <v>2.4000000000000004</v>
      </c>
      <c r="S13" s="274">
        <v>24</v>
      </c>
      <c r="T13" s="275">
        <v>0.89999999999999991</v>
      </c>
      <c r="U13" s="447"/>
      <c r="V13" s="439"/>
      <c r="W13" s="113">
        <v>3</v>
      </c>
      <c r="X13" s="289" t="s">
        <v>100</v>
      </c>
      <c r="Y13" s="62"/>
      <c r="Z13" s="62" t="s">
        <v>17</v>
      </c>
      <c r="AA13" s="322">
        <v>106.2</v>
      </c>
      <c r="AB13" s="273">
        <v>3</v>
      </c>
      <c r="AC13" s="274">
        <v>18.899999999999999</v>
      </c>
      <c r="AD13" s="331">
        <v>1.5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06">
        <v>30</v>
      </c>
      <c r="D14" s="289" t="s">
        <v>99</v>
      </c>
      <c r="E14" s="62"/>
      <c r="F14" s="62" t="s">
        <v>134</v>
      </c>
      <c r="G14" s="322">
        <v>120</v>
      </c>
      <c r="H14" s="325">
        <v>24</v>
      </c>
      <c r="I14" s="274">
        <v>3</v>
      </c>
      <c r="J14" s="275">
        <v>1</v>
      </c>
      <c r="K14" s="447"/>
      <c r="L14" s="439"/>
      <c r="M14" s="106">
        <v>150</v>
      </c>
      <c r="N14" s="289" t="s">
        <v>99</v>
      </c>
      <c r="O14" s="62"/>
      <c r="P14" s="62" t="s">
        <v>73</v>
      </c>
      <c r="Q14" s="272">
        <v>120</v>
      </c>
      <c r="R14" s="273">
        <v>16.5</v>
      </c>
      <c r="S14" s="328">
        <v>4.5</v>
      </c>
      <c r="T14" s="275">
        <v>3.4499999999999997</v>
      </c>
      <c r="U14" s="447"/>
      <c r="V14" s="439"/>
      <c r="W14" s="113">
        <v>60</v>
      </c>
      <c r="X14" s="289" t="s">
        <v>99</v>
      </c>
      <c r="Y14" s="62"/>
      <c r="Z14" s="62" t="s">
        <v>24</v>
      </c>
      <c r="AA14" s="272">
        <v>103.35</v>
      </c>
      <c r="AB14" s="325">
        <v>12</v>
      </c>
      <c r="AC14" s="274">
        <v>1.2</v>
      </c>
      <c r="AD14" s="275">
        <v>4.8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>
        <v>10</v>
      </c>
      <c r="X15" s="289" t="s">
        <v>99</v>
      </c>
      <c r="Y15" s="62"/>
      <c r="Z15" s="62" t="s">
        <v>19</v>
      </c>
      <c r="AA15" s="272">
        <v>23</v>
      </c>
      <c r="AB15" s="273">
        <v>0.70000000000000007</v>
      </c>
      <c r="AC15" s="274">
        <v>0.5</v>
      </c>
      <c r="AD15" s="275">
        <v>2</v>
      </c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289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323">
        <v>412.5</v>
      </c>
      <c r="H17" s="323">
        <v>54</v>
      </c>
      <c r="I17" s="199">
        <v>42.900000000000006</v>
      </c>
      <c r="J17" s="200">
        <v>4.8</v>
      </c>
      <c r="K17" s="447"/>
      <c r="L17" s="439"/>
      <c r="M17" s="113"/>
      <c r="N17" s="290"/>
      <c r="O17" s="197" t="s">
        <v>107</v>
      </c>
      <c r="P17" s="198"/>
      <c r="Q17" s="199">
        <v>403.5</v>
      </c>
      <c r="R17" s="199">
        <v>55.800000000000004</v>
      </c>
      <c r="S17" s="199">
        <v>31.5</v>
      </c>
      <c r="T17" s="200">
        <v>5.0999999999999996</v>
      </c>
      <c r="U17" s="447"/>
      <c r="V17" s="439"/>
      <c r="W17" s="113"/>
      <c r="X17" s="290"/>
      <c r="Y17" s="197" t="s">
        <v>107</v>
      </c>
      <c r="Z17" s="198"/>
      <c r="AA17" s="199">
        <v>397.54999999999995</v>
      </c>
      <c r="AB17" s="199">
        <v>47.05</v>
      </c>
      <c r="AC17" s="199">
        <v>22.249999999999996</v>
      </c>
      <c r="AD17" s="200">
        <v>11.6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291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K19" s="447"/>
      <c r="U19" s="447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200</v>
      </c>
      <c r="D20" s="292" t="s">
        <v>99</v>
      </c>
      <c r="E20" s="87"/>
      <c r="F20" s="87" t="s">
        <v>23</v>
      </c>
      <c r="G20" s="321">
        <v>220</v>
      </c>
      <c r="H20" s="269">
        <v>46</v>
      </c>
      <c r="I20" s="327">
        <v>0</v>
      </c>
      <c r="J20" s="330">
        <v>4</v>
      </c>
      <c r="K20" s="447"/>
      <c r="L20" s="441" t="s">
        <v>112</v>
      </c>
      <c r="M20" s="139">
        <v>200</v>
      </c>
      <c r="N20" s="292" t="s">
        <v>99</v>
      </c>
      <c r="O20" s="87"/>
      <c r="P20" s="87" t="s">
        <v>51</v>
      </c>
      <c r="Q20" s="321">
        <v>220</v>
      </c>
      <c r="R20" s="269">
        <v>42</v>
      </c>
      <c r="S20" s="327">
        <v>0</v>
      </c>
      <c r="T20" s="271">
        <v>4.5999999999999996</v>
      </c>
      <c r="U20" s="447"/>
      <c r="V20" s="441" t="s">
        <v>112</v>
      </c>
      <c r="W20" s="139">
        <v>150</v>
      </c>
      <c r="X20" s="292" t="s">
        <v>99</v>
      </c>
      <c r="Y20" s="87"/>
      <c r="Z20" s="87" t="s">
        <v>86</v>
      </c>
      <c r="AA20" s="268">
        <v>234</v>
      </c>
      <c r="AB20" s="324">
        <v>30</v>
      </c>
      <c r="AC20" s="327">
        <v>0</v>
      </c>
      <c r="AD20" s="271">
        <v>12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250</v>
      </c>
      <c r="D21" s="293" t="s">
        <v>99</v>
      </c>
      <c r="E21" s="89"/>
      <c r="F21" s="89" t="s">
        <v>42</v>
      </c>
      <c r="G21" s="322">
        <v>325</v>
      </c>
      <c r="H21" s="273">
        <v>6</v>
      </c>
      <c r="I21" s="274">
        <v>71.5</v>
      </c>
      <c r="J21" s="275">
        <v>0.5</v>
      </c>
      <c r="K21" s="447"/>
      <c r="L21" s="442"/>
      <c r="M21" s="140">
        <v>370</v>
      </c>
      <c r="N21" s="293" t="s">
        <v>99</v>
      </c>
      <c r="O21" s="89"/>
      <c r="P21" s="89" t="s">
        <v>54</v>
      </c>
      <c r="Q21" s="272">
        <v>325.60000000000002</v>
      </c>
      <c r="R21" s="273">
        <v>3.7</v>
      </c>
      <c r="S21" s="274">
        <v>77.7</v>
      </c>
      <c r="T21" s="331">
        <v>0</v>
      </c>
      <c r="U21" s="447"/>
      <c r="V21" s="442"/>
      <c r="W21" s="140">
        <v>210</v>
      </c>
      <c r="X21" s="293" t="s">
        <v>99</v>
      </c>
      <c r="Y21" s="89"/>
      <c r="Z21" s="89" t="s">
        <v>87</v>
      </c>
      <c r="AA21" s="272">
        <v>291.90000000000003</v>
      </c>
      <c r="AB21" s="325">
        <v>9.0299999999999994</v>
      </c>
      <c r="AC21" s="274">
        <v>58.17</v>
      </c>
      <c r="AD21" s="275">
        <v>1.05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5</v>
      </c>
      <c r="X22" s="293" t="s">
        <v>99</v>
      </c>
      <c r="Y22" s="89"/>
      <c r="Z22" s="89" t="s">
        <v>15</v>
      </c>
      <c r="AA22" s="272">
        <v>35.85</v>
      </c>
      <c r="AB22" s="273">
        <v>0.05</v>
      </c>
      <c r="AC22" s="328">
        <v>0</v>
      </c>
      <c r="AD22" s="275">
        <v>4.05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293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293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580.85</v>
      </c>
      <c r="H25" s="199">
        <v>52.05</v>
      </c>
      <c r="I25" s="199">
        <v>71.5</v>
      </c>
      <c r="J25" s="200">
        <v>8.5500000000000007</v>
      </c>
      <c r="K25" s="447"/>
      <c r="L25" s="442"/>
      <c r="M25" s="140"/>
      <c r="N25" s="294"/>
      <c r="O25" s="197" t="s">
        <v>107</v>
      </c>
      <c r="P25" s="198"/>
      <c r="Q25" s="199">
        <v>581.45000000000005</v>
      </c>
      <c r="R25" s="199">
        <v>45.7</v>
      </c>
      <c r="S25" s="199">
        <v>77.7</v>
      </c>
      <c r="T25" s="200">
        <v>8.5434999999999999</v>
      </c>
      <c r="U25" s="447"/>
      <c r="V25" s="442"/>
      <c r="W25" s="140"/>
      <c r="X25" s="294"/>
      <c r="Y25" s="197" t="s">
        <v>107</v>
      </c>
      <c r="Z25" s="198"/>
      <c r="AA25" s="199">
        <v>561.75000000000011</v>
      </c>
      <c r="AB25" s="199">
        <v>39.08</v>
      </c>
      <c r="AC25" s="199">
        <v>58.17</v>
      </c>
      <c r="AD25" s="200">
        <v>17.100000000000001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295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thickBot="1" x14ac:dyDescent="0.35">
      <c r="A27" s="447"/>
      <c r="K27" s="447"/>
      <c r="U27" s="447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8" t="s">
        <v>113</v>
      </c>
      <c r="C28" s="115">
        <v>100</v>
      </c>
      <c r="D28" s="296" t="s">
        <v>99</v>
      </c>
      <c r="E28" s="74"/>
      <c r="F28" s="74" t="s">
        <v>10</v>
      </c>
      <c r="G28" s="321">
        <v>360</v>
      </c>
      <c r="H28" s="269">
        <v>13</v>
      </c>
      <c r="I28" s="270">
        <v>68</v>
      </c>
      <c r="J28" s="271">
        <v>7</v>
      </c>
      <c r="K28" s="447"/>
      <c r="L28" s="448" t="s">
        <v>113</v>
      </c>
      <c r="M28" s="115">
        <v>93.994778067885122</v>
      </c>
      <c r="N28" s="296" t="s">
        <v>99</v>
      </c>
      <c r="O28" s="74"/>
      <c r="P28" s="74" t="s">
        <v>40</v>
      </c>
      <c r="Q28" s="268">
        <v>360</v>
      </c>
      <c r="R28" s="324">
        <v>6.1096605744125325</v>
      </c>
      <c r="S28" s="327">
        <v>81.30548302872063</v>
      </c>
      <c r="T28" s="271">
        <v>0.93994778067885121</v>
      </c>
      <c r="U28" s="447"/>
      <c r="V28" s="448" t="s">
        <v>113</v>
      </c>
      <c r="W28" s="115">
        <v>120</v>
      </c>
      <c r="X28" s="296" t="s">
        <v>99</v>
      </c>
      <c r="Y28" s="74"/>
      <c r="Z28" s="74" t="s">
        <v>145</v>
      </c>
      <c r="AA28" s="268">
        <v>242.39999999999998</v>
      </c>
      <c r="AB28" s="269">
        <v>13.2</v>
      </c>
      <c r="AC28" s="270">
        <v>39.6</v>
      </c>
      <c r="AD28" s="271">
        <v>0.6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9"/>
      <c r="C29" s="116">
        <v>30</v>
      </c>
      <c r="D29" s="297" t="s">
        <v>99</v>
      </c>
      <c r="E29" s="76"/>
      <c r="F29" s="76" t="s">
        <v>14</v>
      </c>
      <c r="G29" s="322">
        <v>180</v>
      </c>
      <c r="H29" s="273">
        <v>7.1999999999999993</v>
      </c>
      <c r="I29" s="274">
        <v>3.5999999999999996</v>
      </c>
      <c r="J29" s="275">
        <v>14.399999999999999</v>
      </c>
      <c r="K29" s="447"/>
      <c r="L29" s="449"/>
      <c r="M29" s="116">
        <v>20</v>
      </c>
      <c r="N29" s="297" t="s">
        <v>99</v>
      </c>
      <c r="O29" s="76"/>
      <c r="P29" s="76" t="s">
        <v>27</v>
      </c>
      <c r="Q29" s="272">
        <v>130.80000000000001</v>
      </c>
      <c r="R29" s="273">
        <v>3</v>
      </c>
      <c r="S29" s="274">
        <v>2.8000000000000003</v>
      </c>
      <c r="T29" s="275">
        <v>13</v>
      </c>
      <c r="U29" s="447"/>
      <c r="V29" s="449"/>
      <c r="W29" s="116">
        <v>100</v>
      </c>
      <c r="X29" s="297" t="s">
        <v>99</v>
      </c>
      <c r="Y29" s="76"/>
      <c r="Z29" s="76" t="s">
        <v>80</v>
      </c>
      <c r="AA29" s="322">
        <v>160</v>
      </c>
      <c r="AB29" s="273">
        <v>2</v>
      </c>
      <c r="AC29" s="274">
        <v>8.5299999999999994</v>
      </c>
      <c r="AD29" s="275">
        <v>14.66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9"/>
      <c r="C30" s="116">
        <v>50</v>
      </c>
      <c r="D30" s="297" t="s">
        <v>99</v>
      </c>
      <c r="E30" s="76"/>
      <c r="F30" s="76" t="s">
        <v>25</v>
      </c>
      <c r="G30" s="322">
        <v>30</v>
      </c>
      <c r="H30" s="273">
        <v>0.5</v>
      </c>
      <c r="I30" s="328">
        <v>7</v>
      </c>
      <c r="J30" s="331">
        <v>0</v>
      </c>
      <c r="K30" s="447"/>
      <c r="L30" s="449"/>
      <c r="M30" s="116">
        <v>66.666666666666657</v>
      </c>
      <c r="N30" s="297" t="s">
        <v>99</v>
      </c>
      <c r="O30" s="76"/>
      <c r="P30" s="76" t="s">
        <v>26</v>
      </c>
      <c r="Q30" s="272">
        <v>30</v>
      </c>
      <c r="R30" s="273">
        <v>0.66666666666666663</v>
      </c>
      <c r="S30" s="274">
        <v>3.333333333333333</v>
      </c>
      <c r="T30" s="331">
        <v>0</v>
      </c>
      <c r="U30" s="447"/>
      <c r="V30" s="449"/>
      <c r="W30" s="116">
        <v>5</v>
      </c>
      <c r="X30" s="297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9"/>
      <c r="C31" s="107">
        <v>30</v>
      </c>
      <c r="D31" s="297" t="s">
        <v>99</v>
      </c>
      <c r="E31" s="76"/>
      <c r="F31" s="76" t="s">
        <v>134</v>
      </c>
      <c r="G31" s="272">
        <v>120</v>
      </c>
      <c r="H31" s="273">
        <v>24</v>
      </c>
      <c r="I31" s="274">
        <v>3</v>
      </c>
      <c r="J31" s="275">
        <v>1</v>
      </c>
      <c r="K31" s="447"/>
      <c r="L31" s="449"/>
      <c r="M31" s="116">
        <v>100</v>
      </c>
      <c r="N31" s="297" t="s">
        <v>99</v>
      </c>
      <c r="O31" s="76"/>
      <c r="P31" s="76" t="s">
        <v>73</v>
      </c>
      <c r="Q31" s="322">
        <v>80</v>
      </c>
      <c r="R31" s="273">
        <v>11</v>
      </c>
      <c r="S31" s="274">
        <v>3</v>
      </c>
      <c r="T31" s="275">
        <v>2.2999999999999998</v>
      </c>
      <c r="U31" s="447"/>
      <c r="V31" s="449"/>
      <c r="W31" s="116">
        <v>100</v>
      </c>
      <c r="X31" s="297" t="s">
        <v>99</v>
      </c>
      <c r="Y31" s="76"/>
      <c r="Z31" s="76" t="s">
        <v>34</v>
      </c>
      <c r="AA31" s="322">
        <v>100</v>
      </c>
      <c r="AB31" s="273">
        <v>21</v>
      </c>
      <c r="AC31" s="274">
        <v>1</v>
      </c>
      <c r="AD31" s="331">
        <v>2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9"/>
      <c r="C32" s="116"/>
      <c r="D32" s="297"/>
      <c r="E32" s="76"/>
      <c r="F32" s="76"/>
      <c r="G32" s="272"/>
      <c r="H32" s="273"/>
      <c r="I32" s="274"/>
      <c r="J32" s="275"/>
      <c r="K32" s="447"/>
      <c r="L32" s="449"/>
      <c r="M32" s="116">
        <v>20</v>
      </c>
      <c r="N32" s="297" t="s">
        <v>99</v>
      </c>
      <c r="O32" s="76"/>
      <c r="P32" s="76" t="s">
        <v>20</v>
      </c>
      <c r="Q32" s="272">
        <v>97.2</v>
      </c>
      <c r="R32" s="325">
        <v>4</v>
      </c>
      <c r="S32" s="274">
        <v>6.6000000000000005</v>
      </c>
      <c r="T32" s="275">
        <v>6.2</v>
      </c>
      <c r="U32" s="447"/>
      <c r="V32" s="449"/>
      <c r="W32" s="116">
        <v>2</v>
      </c>
      <c r="X32" s="297" t="s">
        <v>100</v>
      </c>
      <c r="Y32" s="76"/>
      <c r="Z32" s="76" t="s">
        <v>5</v>
      </c>
      <c r="AA32" s="272">
        <v>160</v>
      </c>
      <c r="AB32" s="273">
        <v>12</v>
      </c>
      <c r="AC32" s="274">
        <v>0</v>
      </c>
      <c r="AD32" s="275">
        <v>10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9"/>
      <c r="C33" s="116"/>
      <c r="D33" s="297"/>
      <c r="E33" s="184"/>
      <c r="F33" s="184"/>
      <c r="G33" s="207"/>
      <c r="H33" s="216"/>
      <c r="I33" s="226"/>
      <c r="J33" s="232"/>
      <c r="K33" s="447"/>
      <c r="L33" s="449"/>
      <c r="M33" s="116"/>
      <c r="N33" s="297"/>
      <c r="O33" s="184"/>
      <c r="P33" s="184"/>
      <c r="Q33" s="207"/>
      <c r="R33" s="216"/>
      <c r="S33" s="226"/>
      <c r="T33" s="232"/>
      <c r="U33" s="447"/>
      <c r="V33" s="449"/>
      <c r="W33" s="116"/>
      <c r="X33" s="297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9"/>
      <c r="C34" s="116"/>
      <c r="D34" s="298"/>
      <c r="E34" s="197" t="s">
        <v>107</v>
      </c>
      <c r="F34" s="198"/>
      <c r="G34" s="323">
        <v>690</v>
      </c>
      <c r="H34" s="199">
        <v>44.7</v>
      </c>
      <c r="I34" s="323">
        <v>81.599999999999994</v>
      </c>
      <c r="J34" s="332">
        <v>22.4</v>
      </c>
      <c r="K34" s="447"/>
      <c r="L34" s="449"/>
      <c r="M34" s="116"/>
      <c r="N34" s="298"/>
      <c r="O34" s="197" t="s">
        <v>107</v>
      </c>
      <c r="P34" s="198"/>
      <c r="Q34" s="323">
        <v>698</v>
      </c>
      <c r="R34" s="199">
        <v>24.776327241079201</v>
      </c>
      <c r="S34" s="199">
        <v>97.03881636205395</v>
      </c>
      <c r="T34" s="200">
        <v>22.43994778067885</v>
      </c>
      <c r="U34" s="447"/>
      <c r="V34" s="449"/>
      <c r="W34" s="116"/>
      <c r="X34" s="298"/>
      <c r="Y34" s="197" t="s">
        <v>107</v>
      </c>
      <c r="Z34" s="198"/>
      <c r="AA34" s="199">
        <v>698.25</v>
      </c>
      <c r="AB34" s="199">
        <v>48.25</v>
      </c>
      <c r="AC34" s="199">
        <v>49.13</v>
      </c>
      <c r="AD34" s="200">
        <v>31.31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50"/>
      <c r="C35" s="117"/>
      <c r="D35" s="299"/>
      <c r="E35" s="185"/>
      <c r="F35" s="185"/>
      <c r="G35" s="208"/>
      <c r="H35" s="217"/>
      <c r="I35" s="227"/>
      <c r="J35" s="233"/>
      <c r="K35" s="447"/>
      <c r="L35" s="450"/>
      <c r="M35" s="117"/>
      <c r="N35" s="299"/>
      <c r="O35" s="185"/>
      <c r="P35" s="185"/>
      <c r="Q35" s="208"/>
      <c r="R35" s="217"/>
      <c r="S35" s="227"/>
      <c r="T35" s="233"/>
      <c r="U35" s="447"/>
      <c r="V35" s="450"/>
      <c r="W35" s="117"/>
      <c r="X35" s="299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thickBot="1" x14ac:dyDescent="0.35">
      <c r="A36" s="447"/>
      <c r="K36" s="447"/>
      <c r="U36" s="447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170</v>
      </c>
      <c r="D37" s="300" t="s">
        <v>99</v>
      </c>
      <c r="E37" s="79"/>
      <c r="F37" s="79" t="s">
        <v>48</v>
      </c>
      <c r="G37" s="321">
        <v>365.5</v>
      </c>
      <c r="H37" s="269">
        <v>32.299999999999997</v>
      </c>
      <c r="I37" s="327">
        <v>0</v>
      </c>
      <c r="J37" s="330">
        <v>25.5</v>
      </c>
      <c r="K37" s="447"/>
      <c r="L37" s="432" t="s">
        <v>114</v>
      </c>
      <c r="M37" s="118">
        <v>170</v>
      </c>
      <c r="N37" s="300" t="s">
        <v>99</v>
      </c>
      <c r="O37" s="79"/>
      <c r="P37" s="79" t="s">
        <v>31</v>
      </c>
      <c r="Q37" s="268">
        <v>368.9</v>
      </c>
      <c r="R37" s="324">
        <v>34</v>
      </c>
      <c r="S37" s="327">
        <v>0</v>
      </c>
      <c r="T37" s="271">
        <v>23.8</v>
      </c>
      <c r="U37" s="447"/>
      <c r="V37" s="432" t="s">
        <v>114</v>
      </c>
      <c r="W37" s="118">
        <v>220.00000000000003</v>
      </c>
      <c r="X37" s="300" t="s">
        <v>99</v>
      </c>
      <c r="Y37" s="79"/>
      <c r="Z37" s="79" t="s">
        <v>45</v>
      </c>
      <c r="AA37" s="321">
        <v>374.00000000000006</v>
      </c>
      <c r="AB37" s="324">
        <v>41.800000000000004</v>
      </c>
      <c r="AC37" s="327">
        <v>0</v>
      </c>
      <c r="AD37" s="330">
        <v>22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300</v>
      </c>
      <c r="D38" s="301" t="s">
        <v>99</v>
      </c>
      <c r="E38" s="81"/>
      <c r="F38" s="81" t="s">
        <v>54</v>
      </c>
      <c r="G38" s="322">
        <v>264</v>
      </c>
      <c r="H38" s="325">
        <v>3</v>
      </c>
      <c r="I38" s="328">
        <v>63</v>
      </c>
      <c r="J38" s="331">
        <v>0</v>
      </c>
      <c r="K38" s="447"/>
      <c r="L38" s="433"/>
      <c r="M38" s="119">
        <v>200</v>
      </c>
      <c r="N38" s="301" t="s">
        <v>99</v>
      </c>
      <c r="O38" s="81"/>
      <c r="P38" s="81" t="s">
        <v>42</v>
      </c>
      <c r="Q38" s="322">
        <v>260</v>
      </c>
      <c r="R38" s="273">
        <v>4.8</v>
      </c>
      <c r="S38" s="328">
        <v>57.2</v>
      </c>
      <c r="T38" s="275">
        <v>0.4</v>
      </c>
      <c r="U38" s="447"/>
      <c r="V38" s="433"/>
      <c r="W38" s="119">
        <v>210</v>
      </c>
      <c r="X38" s="301" t="s">
        <v>99</v>
      </c>
      <c r="Y38" s="81"/>
      <c r="Z38" s="81" t="s">
        <v>56</v>
      </c>
      <c r="AA38" s="322">
        <v>256.2</v>
      </c>
      <c r="AB38" s="325">
        <v>8.4</v>
      </c>
      <c r="AC38" s="328">
        <v>46.2</v>
      </c>
      <c r="AD38" s="331">
        <v>2.1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5</v>
      </c>
      <c r="D39" s="301" t="s">
        <v>99</v>
      </c>
      <c r="E39" s="81"/>
      <c r="F39" s="81" t="s">
        <v>15</v>
      </c>
      <c r="G39" s="272">
        <v>35.85</v>
      </c>
      <c r="H39" s="273">
        <v>0.05</v>
      </c>
      <c r="I39" s="328">
        <v>0</v>
      </c>
      <c r="J39" s="275">
        <v>4.05</v>
      </c>
      <c r="K39" s="447"/>
      <c r="L39" s="433"/>
      <c r="M39" s="119">
        <v>5</v>
      </c>
      <c r="N39" s="301" t="s">
        <v>99</v>
      </c>
      <c r="O39" s="81"/>
      <c r="P39" s="81" t="s">
        <v>15</v>
      </c>
      <c r="Q39" s="272">
        <v>35.85</v>
      </c>
      <c r="R39" s="273">
        <v>0.05</v>
      </c>
      <c r="S39" s="328">
        <v>0</v>
      </c>
      <c r="T39" s="275">
        <v>4.05</v>
      </c>
      <c r="U39" s="447"/>
      <c r="V39" s="433"/>
      <c r="W39" s="119">
        <v>5</v>
      </c>
      <c r="X39" s="301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01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01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731.35</v>
      </c>
      <c r="H42" s="199">
        <v>35.349999999999994</v>
      </c>
      <c r="I42" s="323">
        <v>79</v>
      </c>
      <c r="J42" s="200">
        <v>29.55</v>
      </c>
      <c r="K42" s="447"/>
      <c r="L42" s="433"/>
      <c r="M42" s="119"/>
      <c r="N42" s="302"/>
      <c r="O42" s="197" t="s">
        <v>107</v>
      </c>
      <c r="P42" s="198"/>
      <c r="Q42" s="199">
        <v>734.75</v>
      </c>
      <c r="R42" s="199">
        <v>42.629999999999995</v>
      </c>
      <c r="S42" s="199">
        <v>72.960000000000008</v>
      </c>
      <c r="T42" s="200">
        <v>29.71</v>
      </c>
      <c r="U42" s="447"/>
      <c r="V42" s="433"/>
      <c r="W42" s="119"/>
      <c r="X42" s="302"/>
      <c r="Y42" s="197" t="s">
        <v>107</v>
      </c>
      <c r="Z42" s="198"/>
      <c r="AA42" s="323">
        <v>741.2</v>
      </c>
      <c r="AB42" s="323">
        <v>50.2</v>
      </c>
      <c r="AC42" s="323">
        <v>62.2</v>
      </c>
      <c r="AD42" s="332">
        <v>29.05</v>
      </c>
    </row>
    <row r="43" spans="1:44" ht="15.6" thickTop="1" thickBot="1" x14ac:dyDescent="0.35">
      <c r="A43" s="447"/>
      <c r="B43" s="434"/>
      <c r="C43" s="303"/>
      <c r="D43" s="304"/>
      <c r="E43" s="190"/>
      <c r="F43" s="190"/>
      <c r="G43" s="211"/>
      <c r="H43" s="220"/>
      <c r="I43" s="229"/>
      <c r="J43" s="235"/>
      <c r="K43" s="447"/>
      <c r="L43" s="434"/>
      <c r="M43" s="303"/>
      <c r="N43" s="304"/>
      <c r="O43" s="190"/>
      <c r="P43" s="190"/>
      <c r="Q43" s="211"/>
      <c r="R43" s="220"/>
      <c r="S43" s="229"/>
      <c r="T43" s="235"/>
      <c r="U43" s="447"/>
      <c r="V43" s="434"/>
      <c r="W43" s="303"/>
      <c r="X43" s="304"/>
      <c r="Y43" s="190"/>
      <c r="Z43" s="190"/>
      <c r="AA43" s="211"/>
      <c r="AB43" s="220"/>
      <c r="AC43" s="229"/>
      <c r="AD43" s="235"/>
    </row>
    <row r="44" spans="1:44" ht="15" thickBot="1" x14ac:dyDescent="0.35"/>
    <row r="45" spans="1:44" ht="15" thickBot="1" x14ac:dyDescent="0.35">
      <c r="C45" s="128"/>
      <c r="D45" s="55"/>
      <c r="E45" s="63" t="s">
        <v>106</v>
      </c>
      <c r="F45" s="63"/>
      <c r="G45" s="212">
        <v>3011.5499999999997</v>
      </c>
      <c r="H45" s="221">
        <v>234.55</v>
      </c>
      <c r="I45" s="223">
        <v>303.20000000000005</v>
      </c>
      <c r="J45" s="280">
        <v>93.05</v>
      </c>
      <c r="M45" s="128"/>
      <c r="N45" s="55"/>
      <c r="O45" s="63" t="s">
        <v>106</v>
      </c>
      <c r="P45" s="63"/>
      <c r="Q45" s="212">
        <v>3007.3199999999997</v>
      </c>
      <c r="R45" s="221">
        <v>213.99454506286139</v>
      </c>
      <c r="S45" s="223">
        <v>305.55346982740048</v>
      </c>
      <c r="T45" s="280">
        <v>96.992457681668938</v>
      </c>
      <c r="W45" s="128"/>
      <c r="X45" s="55"/>
      <c r="Y45" s="63" t="s">
        <v>106</v>
      </c>
      <c r="Z45" s="63"/>
      <c r="AA45" s="212">
        <v>2978.75</v>
      </c>
      <c r="AB45" s="221">
        <v>246.38000000000002</v>
      </c>
      <c r="AC45" s="223">
        <v>229.14999999999998</v>
      </c>
      <c r="AD45" s="333">
        <v>107.55999999999999</v>
      </c>
    </row>
  </sheetData>
  <mergeCells count="22">
    <mergeCell ref="A4:A43"/>
    <mergeCell ref="B4:B10"/>
    <mergeCell ref="L4:L10"/>
    <mergeCell ref="V4:V10"/>
    <mergeCell ref="B12:B18"/>
    <mergeCell ref="L12:L18"/>
    <mergeCell ref="V12:V18"/>
    <mergeCell ref="B20:B26"/>
    <mergeCell ref="L20:L26"/>
    <mergeCell ref="V20:V26"/>
    <mergeCell ref="B37:B43"/>
    <mergeCell ref="L37:L43"/>
    <mergeCell ref="V37:V43"/>
    <mergeCell ref="K4:K43"/>
    <mergeCell ref="U4:U43"/>
    <mergeCell ref="AG2:AH2"/>
    <mergeCell ref="AJ2:AK2"/>
    <mergeCell ref="AN2:AO2"/>
    <mergeCell ref="AQ2:AR2"/>
    <mergeCell ref="B28:B35"/>
    <mergeCell ref="L28:L35"/>
    <mergeCell ref="V28:V35"/>
  </mergeCells>
  <conditionalFormatting sqref="AF4:AH4 AH5:AH28 AH30:AH36">
    <cfRule type="expression" dxfId="145" priority="18">
      <formula>#REF!&lt;&gt;""</formula>
    </cfRule>
  </conditionalFormatting>
  <conditionalFormatting sqref="AI4">
    <cfRule type="expression" dxfId="144" priority="17">
      <formula>#REF!&lt;&gt;""</formula>
    </cfRule>
  </conditionalFormatting>
  <conditionalFormatting sqref="AJ4:AK4 AK5:AK28 AK30:AK36">
    <cfRule type="expression" dxfId="143" priority="16">
      <formula>#REF!&lt;&gt;""</formula>
    </cfRule>
  </conditionalFormatting>
  <conditionalFormatting sqref="AF6:AG6">
    <cfRule type="expression" dxfId="142" priority="15">
      <formula>#REF!&lt;&gt;""</formula>
    </cfRule>
  </conditionalFormatting>
  <conditionalFormatting sqref="AI6">
    <cfRule type="expression" dxfId="141" priority="14">
      <formula>#REF!&lt;&gt;""</formula>
    </cfRule>
  </conditionalFormatting>
  <conditionalFormatting sqref="AJ6">
    <cfRule type="expression" dxfId="140" priority="13">
      <formula>#REF!&lt;&gt;""</formula>
    </cfRule>
  </conditionalFormatting>
  <conditionalFormatting sqref="AF30:AG30 AI30:AJ30">
    <cfRule type="expression" dxfId="139" priority="12">
      <formula>$L25&lt;&gt;""</formula>
    </cfRule>
  </conditionalFormatting>
  <conditionalFormatting sqref="AF31:AG31 AI31:AJ31">
    <cfRule type="expression" dxfId="138" priority="19">
      <formula>$L25&lt;&gt;""</formula>
    </cfRule>
  </conditionalFormatting>
  <conditionalFormatting sqref="AO32:AO38">
    <cfRule type="expression" dxfId="137" priority="11">
      <formula>#REF!&lt;&gt;""</formula>
    </cfRule>
  </conditionalFormatting>
  <conditionalFormatting sqref="AH29">
    <cfRule type="expression" dxfId="136" priority="6">
      <formula>#REF!&lt;&gt;""</formula>
    </cfRule>
  </conditionalFormatting>
  <conditionalFormatting sqref="AR32:AR38">
    <cfRule type="expression" dxfId="135" priority="10">
      <formula>#REF!&lt;&gt;""</formula>
    </cfRule>
  </conditionalFormatting>
  <conditionalFormatting sqref="AO8">
    <cfRule type="expression" dxfId="134" priority="4">
      <formula>#REF!&lt;&gt;""</formula>
    </cfRule>
  </conditionalFormatting>
  <conditionalFormatting sqref="AR8">
    <cfRule type="expression" dxfId="133" priority="3">
      <formula>#REF!&lt;&gt;""</formula>
    </cfRule>
  </conditionalFormatting>
  <conditionalFormatting sqref="AH37:AH38">
    <cfRule type="expression" dxfId="132" priority="2">
      <formula>#REF!&lt;&gt;""</formula>
    </cfRule>
  </conditionalFormatting>
  <conditionalFormatting sqref="AM9:AN9 AP9:AQ9">
    <cfRule type="expression" dxfId="131" priority="9">
      <formula>$L8&lt;&gt;""</formula>
    </cfRule>
  </conditionalFormatting>
  <conditionalFormatting sqref="AO4:AO7 AO9:AO31">
    <cfRule type="expression" dxfId="130" priority="8">
      <formula>#REF!&lt;&gt;""</formula>
    </cfRule>
  </conditionalFormatting>
  <conditionalFormatting sqref="AR4:AR7 AR9:AR31">
    <cfRule type="expression" dxfId="129" priority="7">
      <formula>#REF!&lt;&gt;""</formula>
    </cfRule>
  </conditionalFormatting>
  <conditionalFormatting sqref="AK37:AK38">
    <cfRule type="expression" dxfId="128" priority="1">
      <formula>#REF!&lt;&gt;""</formula>
    </cfRule>
  </conditionalFormatting>
  <conditionalFormatting sqref="AK29">
    <cfRule type="expression" dxfId="127" priority="5">
      <formula>#REF!&lt;&gt;""</formula>
    </cfRule>
  </conditionalFormatting>
  <dataValidations count="2">
    <dataValidation type="list" showInputMessage="1" showErrorMessage="1" sqref="P18:P24 Z10:Z16 F4:F45 Z28:Z33 P28:P33 Z18:Z24 P4:P8 Z4:Z8 P10:P16 P35:P41 Z35:Z41" xr:uid="{00000000-0002-0000-0C00-000000000000}">
      <formula1>$A$170:$A$827</formula1>
    </dataValidation>
    <dataValidation type="list" showInputMessage="1" showErrorMessage="1" sqref="AF29:AF31 AI29:AI31 AF4 AI4 AF6 AI6" xr:uid="{00000000-0002-0000-0C00-000001000000}">
      <formula1>$A$2:$A$686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R45"/>
  <sheetViews>
    <sheetView zoomScale="85" zoomScaleNormal="85" workbookViewId="0">
      <selection activeCell="AF2" sqref="AF2:AR38"/>
    </sheetView>
  </sheetViews>
  <sheetFormatPr defaultRowHeight="14.4" x14ac:dyDescent="0.3"/>
  <cols>
    <col min="1" max="1" width="6.109375" customWidth="1"/>
    <col min="2" max="3" width="5.6640625" customWidth="1"/>
    <col min="4" max="4" width="7.44140625" customWidth="1"/>
    <col min="5" max="5" width="8.109375" customWidth="1"/>
    <col min="6" max="6" width="22.88671875" bestFit="1" customWidth="1"/>
    <col min="7" max="7" width="7.21875" bestFit="1" customWidth="1"/>
    <col min="8" max="8" width="7.5546875" bestFit="1" customWidth="1"/>
    <col min="9" max="9" width="8.5546875" bestFit="1" customWidth="1"/>
    <col min="10" max="10" width="4.5546875" bestFit="1" customWidth="1"/>
    <col min="11" max="11" width="6.109375" customWidth="1"/>
    <col min="12" max="13" width="5.6640625" customWidth="1"/>
    <col min="14" max="14" width="7.44140625" customWidth="1"/>
    <col min="15" max="15" width="8.109375" customWidth="1"/>
    <col min="16" max="16" width="22.77734375" bestFit="1" customWidth="1"/>
    <col min="17" max="17" width="7.21875" bestFit="1" customWidth="1"/>
    <col min="18" max="18" width="7.33203125" customWidth="1"/>
    <col min="19" max="19" width="8.44140625" customWidth="1"/>
    <col min="20" max="20" width="5.5546875" customWidth="1"/>
    <col min="21" max="21" width="6.109375" customWidth="1"/>
    <col min="22" max="23" width="5.6640625" customWidth="1"/>
    <col min="24" max="24" width="7.44140625" customWidth="1"/>
    <col min="25" max="25" width="7.33203125" customWidth="1"/>
    <col min="26" max="26" width="25.109375" bestFit="1" customWidth="1"/>
    <col min="27" max="27" width="7.21875" bestFit="1" customWidth="1"/>
    <col min="28" max="28" width="7.5546875" bestFit="1" customWidth="1"/>
    <col min="29" max="29" width="8.5546875" bestFit="1" customWidth="1"/>
    <col min="30" max="30" width="4.5546875" bestFit="1" customWidth="1"/>
    <col min="32" max="32" width="25.21875" bestFit="1" customWidth="1"/>
    <col min="33" max="33" width="4" bestFit="1" customWidth="1"/>
    <col min="34" max="34" width="3.44140625" customWidth="1"/>
    <col min="35" max="35" width="25.21875" bestFit="1" customWidth="1"/>
    <col min="36" max="36" width="4" bestFit="1" customWidth="1"/>
    <col min="37" max="37" width="2.88671875" bestFit="1" customWidth="1"/>
    <col min="39" max="39" width="15.5546875" bestFit="1" customWidth="1"/>
    <col min="40" max="40" width="4" bestFit="1" customWidth="1"/>
    <col min="41" max="41" width="2.88671875" bestFit="1" customWidth="1"/>
    <col min="42" max="42" width="20.5546875" bestFit="1" customWidth="1"/>
    <col min="43" max="43" width="4" bestFit="1" customWidth="1"/>
    <col min="44" max="44" width="3.33203125" bestFit="1" customWidth="1"/>
  </cols>
  <sheetData>
    <row r="1" spans="1:44" ht="15" thickBot="1" x14ac:dyDescent="0.35"/>
    <row r="2" spans="1:44" ht="53.4" customHeight="1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C3" s="121"/>
      <c r="D3" s="56"/>
      <c r="E3" s="7"/>
      <c r="F3" s="7"/>
      <c r="G3" s="38"/>
      <c r="H3" s="38"/>
      <c r="I3" s="38"/>
      <c r="J3" s="38"/>
      <c r="L3" s="7"/>
      <c r="M3" s="121"/>
      <c r="N3" s="56"/>
      <c r="O3" s="7"/>
      <c r="P3" s="7"/>
      <c r="Q3" s="38"/>
      <c r="R3" s="38"/>
      <c r="S3" s="38"/>
      <c r="T3" s="38"/>
      <c r="V3" s="7"/>
      <c r="W3" s="121"/>
      <c r="X3" s="56"/>
      <c r="Y3" s="7" t="s">
        <v>108</v>
      </c>
      <c r="Z3" s="7"/>
      <c r="AA3" s="38"/>
      <c r="AB3" s="38"/>
      <c r="AC3" s="38"/>
      <c r="AD3" s="38"/>
    </row>
    <row r="4" spans="1:44" ht="15" customHeight="1" thickTop="1" x14ac:dyDescent="0.3">
      <c r="A4" s="447" t="s">
        <v>123</v>
      </c>
      <c r="B4" s="435" t="s">
        <v>110</v>
      </c>
      <c r="C4" s="281">
        <v>4</v>
      </c>
      <c r="D4" s="282" t="s">
        <v>100</v>
      </c>
      <c r="E4" s="66"/>
      <c r="F4" s="66" t="s">
        <v>5</v>
      </c>
      <c r="G4" s="321">
        <v>320</v>
      </c>
      <c r="H4" s="324">
        <v>24</v>
      </c>
      <c r="I4" s="327">
        <v>0</v>
      </c>
      <c r="J4" s="330">
        <v>20</v>
      </c>
      <c r="K4" s="447" t="s">
        <v>123</v>
      </c>
      <c r="L4" s="435" t="s">
        <v>110</v>
      </c>
      <c r="M4" s="281">
        <v>120</v>
      </c>
      <c r="N4" s="282" t="s">
        <v>99</v>
      </c>
      <c r="O4" s="66"/>
      <c r="P4" s="66" t="s">
        <v>6</v>
      </c>
      <c r="Q4" s="268">
        <v>284.52000000000004</v>
      </c>
      <c r="R4" s="269">
        <v>23.16</v>
      </c>
      <c r="S4" s="270">
        <v>0.72</v>
      </c>
      <c r="T4" s="271">
        <v>21</v>
      </c>
      <c r="U4" s="447" t="s">
        <v>123</v>
      </c>
      <c r="V4" s="435" t="s">
        <v>110</v>
      </c>
      <c r="W4" s="281">
        <v>300</v>
      </c>
      <c r="X4" s="282" t="s">
        <v>99</v>
      </c>
      <c r="Y4" s="66"/>
      <c r="Z4" s="66" t="s">
        <v>73</v>
      </c>
      <c r="AA4" s="321">
        <v>240</v>
      </c>
      <c r="AB4" s="324">
        <v>33</v>
      </c>
      <c r="AC4" s="327">
        <v>9</v>
      </c>
      <c r="AD4" s="271">
        <v>6.8999999999999995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32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322">
        <v>141</v>
      </c>
      <c r="R5" s="273">
        <v>7.6782178217821775</v>
      </c>
      <c r="S5" s="328">
        <v>23.034653465346533</v>
      </c>
      <c r="T5" s="275">
        <v>0.34900990099009899</v>
      </c>
      <c r="U5" s="447"/>
      <c r="V5" s="436"/>
      <c r="W5" s="283">
        <v>160</v>
      </c>
      <c r="X5" s="284" t="s">
        <v>99</v>
      </c>
      <c r="Y5" s="60"/>
      <c r="Z5" s="60" t="s">
        <v>29</v>
      </c>
      <c r="AA5" s="322">
        <v>160</v>
      </c>
      <c r="AB5" s="325">
        <v>0</v>
      </c>
      <c r="AC5" s="274">
        <v>36.800000000000004</v>
      </c>
      <c r="AD5" s="275">
        <v>1.6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150</v>
      </c>
      <c r="D6" s="284" t="s">
        <v>99</v>
      </c>
      <c r="E6" s="60"/>
      <c r="F6" s="60" t="s">
        <v>43</v>
      </c>
      <c r="G6" s="322">
        <v>150</v>
      </c>
      <c r="H6" s="273">
        <v>28.5</v>
      </c>
      <c r="I6" s="274">
        <v>1.5</v>
      </c>
      <c r="J6" s="331">
        <v>3</v>
      </c>
      <c r="K6" s="447"/>
      <c r="L6" s="436"/>
      <c r="M6" s="283">
        <v>65</v>
      </c>
      <c r="N6" s="284" t="s">
        <v>99</v>
      </c>
      <c r="O6" s="60"/>
      <c r="P6" s="60" t="s">
        <v>41</v>
      </c>
      <c r="Q6" s="272">
        <v>180.70000000000002</v>
      </c>
      <c r="R6" s="273">
        <v>17.55</v>
      </c>
      <c r="S6" s="274">
        <v>1.3</v>
      </c>
      <c r="T6" s="275">
        <v>10.4</v>
      </c>
      <c r="U6" s="447"/>
      <c r="V6" s="436"/>
      <c r="W6" s="283">
        <v>20</v>
      </c>
      <c r="X6" s="284" t="s">
        <v>99</v>
      </c>
      <c r="Y6" s="60"/>
      <c r="Z6" s="60" t="s">
        <v>14</v>
      </c>
      <c r="AA6" s="322">
        <v>120</v>
      </c>
      <c r="AB6" s="273">
        <v>4.8000000000000007</v>
      </c>
      <c r="AC6" s="274">
        <v>2.4000000000000004</v>
      </c>
      <c r="AD6" s="275">
        <v>9.6000000000000014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>
        <v>30</v>
      </c>
      <c r="X7" s="284" t="s">
        <v>99</v>
      </c>
      <c r="Y7" s="60"/>
      <c r="Z7" s="60" t="s">
        <v>134</v>
      </c>
      <c r="AA7" s="272">
        <v>120</v>
      </c>
      <c r="AB7" s="273">
        <v>24</v>
      </c>
      <c r="AC7" s="274">
        <v>3</v>
      </c>
      <c r="AD7" s="275">
        <v>1</v>
      </c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284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646.85</v>
      </c>
      <c r="H9" s="323">
        <v>57.949999999999996</v>
      </c>
      <c r="I9" s="199">
        <v>28.7</v>
      </c>
      <c r="J9" s="200">
        <v>28.75</v>
      </c>
      <c r="K9" s="447"/>
      <c r="L9" s="436"/>
      <c r="M9" s="283"/>
      <c r="N9" s="285"/>
      <c r="O9" s="197" t="s">
        <v>107</v>
      </c>
      <c r="P9" s="198"/>
      <c r="Q9" s="199">
        <v>645.22</v>
      </c>
      <c r="R9" s="199">
        <v>50.488217821782179</v>
      </c>
      <c r="S9" s="199">
        <v>26.754653465346532</v>
      </c>
      <c r="T9" s="200">
        <v>34.399009900990094</v>
      </c>
      <c r="U9" s="447"/>
      <c r="V9" s="436"/>
      <c r="W9" s="283"/>
      <c r="X9" s="285"/>
      <c r="Y9" s="197" t="s">
        <v>107</v>
      </c>
      <c r="Z9" s="198"/>
      <c r="AA9" s="323">
        <v>640</v>
      </c>
      <c r="AB9" s="199">
        <v>61.8</v>
      </c>
      <c r="AC9" s="323">
        <v>51.2</v>
      </c>
      <c r="AD9" s="200">
        <v>19.100000000000001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 t="s">
        <v>108</v>
      </c>
      <c r="H10" s="217" t="s">
        <v>108</v>
      </c>
      <c r="I10" s="227" t="s">
        <v>108</v>
      </c>
      <c r="J10" s="233" t="s">
        <v>108</v>
      </c>
      <c r="K10" s="447"/>
      <c r="L10" s="437"/>
      <c r="M10" s="286"/>
      <c r="N10" s="287"/>
      <c r="O10" s="174"/>
      <c r="P10" s="174"/>
      <c r="Q10" s="208" t="s">
        <v>108</v>
      </c>
      <c r="R10" s="217" t="s">
        <v>108</v>
      </c>
      <c r="S10" s="227" t="s">
        <v>108</v>
      </c>
      <c r="T10" s="233" t="s">
        <v>108</v>
      </c>
      <c r="U10" s="447"/>
      <c r="V10" s="437"/>
      <c r="W10" s="286"/>
      <c r="X10" s="287"/>
      <c r="Y10" s="174"/>
      <c r="Z10" s="174"/>
      <c r="AA10" s="208" t="s">
        <v>108</v>
      </c>
      <c r="AB10" s="217" t="s">
        <v>108</v>
      </c>
      <c r="AC10" s="227" t="s">
        <v>108</v>
      </c>
      <c r="AD10" s="233" t="s">
        <v>108</v>
      </c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K11" s="447"/>
      <c r="U11" s="447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250</v>
      </c>
      <c r="D12" s="288" t="s">
        <v>99</v>
      </c>
      <c r="E12" s="67"/>
      <c r="F12" s="67" t="s">
        <v>18</v>
      </c>
      <c r="G12" s="321">
        <v>162.5</v>
      </c>
      <c r="H12" s="324">
        <v>30</v>
      </c>
      <c r="I12" s="327">
        <v>10</v>
      </c>
      <c r="J12" s="330">
        <v>2.5</v>
      </c>
      <c r="K12" s="447"/>
      <c r="L12" s="438" t="s">
        <v>111</v>
      </c>
      <c r="M12" s="112">
        <v>150</v>
      </c>
      <c r="N12" s="288" t="s">
        <v>99</v>
      </c>
      <c r="O12" s="67"/>
      <c r="P12" s="67" t="s">
        <v>44</v>
      </c>
      <c r="Q12" s="268">
        <v>166.5</v>
      </c>
      <c r="R12" s="269">
        <v>36.900000000000006</v>
      </c>
      <c r="S12" s="270">
        <v>3</v>
      </c>
      <c r="T12" s="271">
        <v>0.75</v>
      </c>
      <c r="U12" s="447"/>
      <c r="V12" s="438" t="s">
        <v>111</v>
      </c>
      <c r="W12" s="112">
        <v>170</v>
      </c>
      <c r="X12" s="288" t="s">
        <v>99</v>
      </c>
      <c r="Y12" s="67"/>
      <c r="Z12" s="67" t="s">
        <v>43</v>
      </c>
      <c r="AA12" s="321">
        <v>170</v>
      </c>
      <c r="AB12" s="269">
        <v>32.299999999999997</v>
      </c>
      <c r="AC12" s="270">
        <v>1.7</v>
      </c>
      <c r="AD12" s="271">
        <v>3.4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>
        <v>200</v>
      </c>
      <c r="D13" s="289" t="s">
        <v>99</v>
      </c>
      <c r="E13" s="62"/>
      <c r="F13" s="62" t="s">
        <v>29</v>
      </c>
      <c r="G13" s="272">
        <v>200</v>
      </c>
      <c r="H13" s="273">
        <v>0</v>
      </c>
      <c r="I13" s="274">
        <v>46</v>
      </c>
      <c r="J13" s="275">
        <v>2</v>
      </c>
      <c r="K13" s="447"/>
      <c r="L13" s="439"/>
      <c r="M13" s="113">
        <v>5</v>
      </c>
      <c r="N13" s="289" t="s">
        <v>103</v>
      </c>
      <c r="O13" s="62"/>
      <c r="P13" s="62" t="s">
        <v>8</v>
      </c>
      <c r="Q13" s="272">
        <v>195</v>
      </c>
      <c r="R13" s="273">
        <v>4</v>
      </c>
      <c r="S13" s="274">
        <v>40</v>
      </c>
      <c r="T13" s="275">
        <v>1.5</v>
      </c>
      <c r="U13" s="447"/>
      <c r="V13" s="439"/>
      <c r="W13" s="113">
        <v>5.5</v>
      </c>
      <c r="X13" s="289" t="s">
        <v>103</v>
      </c>
      <c r="Y13" s="62"/>
      <c r="Z13" s="62" t="s">
        <v>17</v>
      </c>
      <c r="AA13" s="322">
        <v>195</v>
      </c>
      <c r="AB13" s="273">
        <v>5.508474576271186</v>
      </c>
      <c r="AC13" s="274">
        <v>34.70338983050847</v>
      </c>
      <c r="AD13" s="331">
        <v>2.754237288135593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06">
        <v>30</v>
      </c>
      <c r="D14" s="289" t="s">
        <v>99</v>
      </c>
      <c r="E14" s="62"/>
      <c r="F14" s="62" t="s">
        <v>134</v>
      </c>
      <c r="G14" s="322">
        <v>120</v>
      </c>
      <c r="H14" s="325">
        <v>24</v>
      </c>
      <c r="I14" s="274">
        <v>3</v>
      </c>
      <c r="J14" s="275">
        <v>1</v>
      </c>
      <c r="K14" s="447"/>
      <c r="L14" s="439"/>
      <c r="M14" s="106">
        <v>150</v>
      </c>
      <c r="N14" s="289" t="s">
        <v>99</v>
      </c>
      <c r="O14" s="62"/>
      <c r="P14" s="62" t="s">
        <v>73</v>
      </c>
      <c r="Q14" s="272">
        <v>120</v>
      </c>
      <c r="R14" s="273">
        <v>16.5</v>
      </c>
      <c r="S14" s="328">
        <v>4.5</v>
      </c>
      <c r="T14" s="275">
        <v>3.4499999999999997</v>
      </c>
      <c r="U14" s="447"/>
      <c r="V14" s="439"/>
      <c r="W14" s="113">
        <v>60</v>
      </c>
      <c r="X14" s="289" t="s">
        <v>99</v>
      </c>
      <c r="Y14" s="62"/>
      <c r="Z14" s="62" t="s">
        <v>24</v>
      </c>
      <c r="AA14" s="272">
        <v>103.35</v>
      </c>
      <c r="AB14" s="325">
        <v>12</v>
      </c>
      <c r="AC14" s="274">
        <v>1.2</v>
      </c>
      <c r="AD14" s="275">
        <v>4.8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>
        <v>10</v>
      </c>
      <c r="X15" s="289" t="s">
        <v>99</v>
      </c>
      <c r="Y15" s="62"/>
      <c r="Z15" s="62" t="s">
        <v>19</v>
      </c>
      <c r="AA15" s="272">
        <v>23</v>
      </c>
      <c r="AB15" s="273">
        <v>0.70000000000000007</v>
      </c>
      <c r="AC15" s="274">
        <v>0.5</v>
      </c>
      <c r="AD15" s="275">
        <v>2</v>
      </c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289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323">
        <v>482.5</v>
      </c>
      <c r="H17" s="323">
        <v>54</v>
      </c>
      <c r="I17" s="199">
        <v>59</v>
      </c>
      <c r="J17" s="200">
        <v>5.5</v>
      </c>
      <c r="K17" s="447"/>
      <c r="L17" s="439"/>
      <c r="M17" s="113"/>
      <c r="N17" s="290"/>
      <c r="O17" s="197" t="s">
        <v>107</v>
      </c>
      <c r="P17" s="198"/>
      <c r="Q17" s="199">
        <v>481.5</v>
      </c>
      <c r="R17" s="199">
        <v>57.400000000000006</v>
      </c>
      <c r="S17" s="199">
        <v>47.5</v>
      </c>
      <c r="T17" s="200">
        <v>5.6999999999999993</v>
      </c>
      <c r="U17" s="447"/>
      <c r="V17" s="439"/>
      <c r="W17" s="113"/>
      <c r="X17" s="290"/>
      <c r="Y17" s="197" t="s">
        <v>107</v>
      </c>
      <c r="Z17" s="198"/>
      <c r="AA17" s="199">
        <v>491.35</v>
      </c>
      <c r="AB17" s="199">
        <v>50.508474576271183</v>
      </c>
      <c r="AC17" s="199">
        <v>38.103389830508476</v>
      </c>
      <c r="AD17" s="200">
        <v>12.954237288135593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291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K19" s="447"/>
      <c r="U19" s="447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220.00000000000003</v>
      </c>
      <c r="D20" s="292" t="s">
        <v>99</v>
      </c>
      <c r="E20" s="87"/>
      <c r="F20" s="87" t="s">
        <v>23</v>
      </c>
      <c r="G20" s="321">
        <v>242.00000000000003</v>
      </c>
      <c r="H20" s="269">
        <v>50.6</v>
      </c>
      <c r="I20" s="327">
        <v>0</v>
      </c>
      <c r="J20" s="330">
        <v>4.4000000000000004</v>
      </c>
      <c r="K20" s="447"/>
      <c r="L20" s="441" t="s">
        <v>112</v>
      </c>
      <c r="M20" s="139">
        <v>220.00000000000003</v>
      </c>
      <c r="N20" s="292" t="s">
        <v>99</v>
      </c>
      <c r="O20" s="87"/>
      <c r="P20" s="87" t="s">
        <v>51</v>
      </c>
      <c r="Q20" s="321">
        <v>242.00000000000003</v>
      </c>
      <c r="R20" s="269">
        <v>46.2</v>
      </c>
      <c r="S20" s="327">
        <v>0</v>
      </c>
      <c r="T20" s="271">
        <v>5.0599999999999996</v>
      </c>
      <c r="U20" s="447"/>
      <c r="V20" s="441" t="s">
        <v>112</v>
      </c>
      <c r="W20" s="139">
        <v>150</v>
      </c>
      <c r="X20" s="292" t="s">
        <v>99</v>
      </c>
      <c r="Y20" s="87"/>
      <c r="Z20" s="87" t="s">
        <v>86</v>
      </c>
      <c r="AA20" s="268">
        <v>234</v>
      </c>
      <c r="AB20" s="324">
        <v>30</v>
      </c>
      <c r="AC20" s="327">
        <v>0</v>
      </c>
      <c r="AD20" s="271">
        <v>12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250</v>
      </c>
      <c r="D21" s="293" t="s">
        <v>99</v>
      </c>
      <c r="E21" s="89"/>
      <c r="F21" s="89" t="s">
        <v>42</v>
      </c>
      <c r="G21" s="322">
        <v>325</v>
      </c>
      <c r="H21" s="273">
        <v>6</v>
      </c>
      <c r="I21" s="274">
        <v>71.5</v>
      </c>
      <c r="J21" s="275">
        <v>0.5</v>
      </c>
      <c r="K21" s="447"/>
      <c r="L21" s="442"/>
      <c r="M21" s="140">
        <v>370</v>
      </c>
      <c r="N21" s="293" t="s">
        <v>99</v>
      </c>
      <c r="O21" s="89"/>
      <c r="P21" s="89" t="s">
        <v>54</v>
      </c>
      <c r="Q21" s="272">
        <v>325.60000000000002</v>
      </c>
      <c r="R21" s="273">
        <v>3.7</v>
      </c>
      <c r="S21" s="274">
        <v>77.7</v>
      </c>
      <c r="T21" s="331">
        <v>0</v>
      </c>
      <c r="U21" s="447"/>
      <c r="V21" s="442"/>
      <c r="W21" s="140">
        <v>220.00000000000003</v>
      </c>
      <c r="X21" s="293" t="s">
        <v>99</v>
      </c>
      <c r="Y21" s="89"/>
      <c r="Z21" s="89" t="s">
        <v>87</v>
      </c>
      <c r="AA21" s="272">
        <v>305.8</v>
      </c>
      <c r="AB21" s="325">
        <v>9.4600000000000009</v>
      </c>
      <c r="AC21" s="274">
        <v>60.940000000000005</v>
      </c>
      <c r="AD21" s="275">
        <v>1.1000000000000001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5</v>
      </c>
      <c r="X22" s="293" t="s">
        <v>99</v>
      </c>
      <c r="Y22" s="89"/>
      <c r="Z22" s="89" t="s">
        <v>15</v>
      </c>
      <c r="AA22" s="272">
        <v>35.85</v>
      </c>
      <c r="AB22" s="273">
        <v>0.05</v>
      </c>
      <c r="AC22" s="328">
        <v>0</v>
      </c>
      <c r="AD22" s="275">
        <v>4.05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293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293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602.85</v>
      </c>
      <c r="H25" s="199">
        <v>56.65</v>
      </c>
      <c r="I25" s="199">
        <v>71.5</v>
      </c>
      <c r="J25" s="200">
        <v>8.9499999999999993</v>
      </c>
      <c r="K25" s="447"/>
      <c r="L25" s="442"/>
      <c r="M25" s="140"/>
      <c r="N25" s="294"/>
      <c r="O25" s="197" t="s">
        <v>107</v>
      </c>
      <c r="P25" s="198"/>
      <c r="Q25" s="199">
        <v>603.45000000000005</v>
      </c>
      <c r="R25" s="199">
        <v>49.900000000000006</v>
      </c>
      <c r="S25" s="199">
        <v>77.7</v>
      </c>
      <c r="T25" s="200">
        <v>9.0034999999999989</v>
      </c>
      <c r="U25" s="447"/>
      <c r="V25" s="442"/>
      <c r="W25" s="140"/>
      <c r="X25" s="294"/>
      <c r="Y25" s="197" t="s">
        <v>107</v>
      </c>
      <c r="Z25" s="198"/>
      <c r="AA25" s="199">
        <v>575.65</v>
      </c>
      <c r="AB25" s="199">
        <v>39.51</v>
      </c>
      <c r="AC25" s="199">
        <v>60.940000000000005</v>
      </c>
      <c r="AD25" s="200">
        <v>17.149999999999999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295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thickBot="1" x14ac:dyDescent="0.35">
      <c r="A27" s="447"/>
      <c r="K27" s="447"/>
      <c r="U27" s="447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8" t="s">
        <v>113</v>
      </c>
      <c r="C28" s="115">
        <v>100</v>
      </c>
      <c r="D28" s="296" t="s">
        <v>99</v>
      </c>
      <c r="E28" s="74"/>
      <c r="F28" s="74" t="s">
        <v>10</v>
      </c>
      <c r="G28" s="321">
        <v>360</v>
      </c>
      <c r="H28" s="269">
        <v>13</v>
      </c>
      <c r="I28" s="270">
        <v>68</v>
      </c>
      <c r="J28" s="271">
        <v>7</v>
      </c>
      <c r="K28" s="447"/>
      <c r="L28" s="448" t="s">
        <v>113</v>
      </c>
      <c r="M28" s="115">
        <v>70</v>
      </c>
      <c r="N28" s="296" t="s">
        <v>99</v>
      </c>
      <c r="O28" s="74"/>
      <c r="P28" s="74" t="s">
        <v>40</v>
      </c>
      <c r="Q28" s="268">
        <v>268.09999999999997</v>
      </c>
      <c r="R28" s="324">
        <v>4.55</v>
      </c>
      <c r="S28" s="327">
        <v>60.55</v>
      </c>
      <c r="T28" s="271">
        <v>0.7</v>
      </c>
      <c r="U28" s="447"/>
      <c r="V28" s="448" t="s">
        <v>113</v>
      </c>
      <c r="W28" s="115">
        <v>120</v>
      </c>
      <c r="X28" s="296" t="s">
        <v>99</v>
      </c>
      <c r="Y28" s="74"/>
      <c r="Z28" s="74" t="s">
        <v>145</v>
      </c>
      <c r="AA28" s="268">
        <v>242.39999999999998</v>
      </c>
      <c r="AB28" s="269">
        <v>13.2</v>
      </c>
      <c r="AC28" s="270">
        <v>39.6</v>
      </c>
      <c r="AD28" s="271">
        <v>0.6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9"/>
      <c r="C29" s="116">
        <v>30</v>
      </c>
      <c r="D29" s="297" t="s">
        <v>99</v>
      </c>
      <c r="E29" s="76"/>
      <c r="F29" s="76" t="s">
        <v>14</v>
      </c>
      <c r="G29" s="322">
        <v>180</v>
      </c>
      <c r="H29" s="273">
        <v>7.1999999999999993</v>
      </c>
      <c r="I29" s="274">
        <v>3.5999999999999996</v>
      </c>
      <c r="J29" s="275">
        <v>14.399999999999999</v>
      </c>
      <c r="K29" s="447"/>
      <c r="L29" s="449"/>
      <c r="M29" s="116">
        <v>20</v>
      </c>
      <c r="N29" s="297" t="s">
        <v>99</v>
      </c>
      <c r="O29" s="76"/>
      <c r="P29" s="76" t="s">
        <v>27</v>
      </c>
      <c r="Q29" s="272">
        <v>130.80000000000001</v>
      </c>
      <c r="R29" s="273">
        <v>3</v>
      </c>
      <c r="S29" s="274">
        <v>2.8000000000000003</v>
      </c>
      <c r="T29" s="275">
        <v>13</v>
      </c>
      <c r="U29" s="447"/>
      <c r="V29" s="449"/>
      <c r="W29" s="116">
        <v>100</v>
      </c>
      <c r="X29" s="297" t="s">
        <v>99</v>
      </c>
      <c r="Y29" s="76"/>
      <c r="Z29" s="76" t="s">
        <v>80</v>
      </c>
      <c r="AA29" s="322">
        <v>160</v>
      </c>
      <c r="AB29" s="273">
        <v>2</v>
      </c>
      <c r="AC29" s="274">
        <v>8.5299999999999994</v>
      </c>
      <c r="AD29" s="275">
        <v>14.66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9"/>
      <c r="C30" s="116">
        <v>50</v>
      </c>
      <c r="D30" s="297" t="s">
        <v>99</v>
      </c>
      <c r="E30" s="76"/>
      <c r="F30" s="76" t="s">
        <v>25</v>
      </c>
      <c r="G30" s="322">
        <v>30</v>
      </c>
      <c r="H30" s="273">
        <v>0.5</v>
      </c>
      <c r="I30" s="328">
        <v>7</v>
      </c>
      <c r="J30" s="331">
        <v>0</v>
      </c>
      <c r="K30" s="447"/>
      <c r="L30" s="449"/>
      <c r="M30" s="116">
        <v>70</v>
      </c>
      <c r="N30" s="297" t="s">
        <v>99</v>
      </c>
      <c r="O30" s="76"/>
      <c r="P30" s="76" t="s">
        <v>26</v>
      </c>
      <c r="Q30" s="272">
        <v>31.499999999999996</v>
      </c>
      <c r="R30" s="273">
        <v>0.7</v>
      </c>
      <c r="S30" s="274">
        <v>3.5</v>
      </c>
      <c r="T30" s="331">
        <v>0</v>
      </c>
      <c r="U30" s="447"/>
      <c r="V30" s="449"/>
      <c r="W30" s="116">
        <v>5</v>
      </c>
      <c r="X30" s="297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9"/>
      <c r="C31" s="107">
        <v>30</v>
      </c>
      <c r="D31" s="297" t="s">
        <v>99</v>
      </c>
      <c r="E31" s="76"/>
      <c r="F31" s="76" t="s">
        <v>134</v>
      </c>
      <c r="G31" s="272">
        <v>120</v>
      </c>
      <c r="H31" s="273">
        <v>24</v>
      </c>
      <c r="I31" s="274">
        <v>3</v>
      </c>
      <c r="J31" s="275">
        <v>1</v>
      </c>
      <c r="K31" s="447"/>
      <c r="L31" s="449"/>
      <c r="M31" s="116">
        <v>200</v>
      </c>
      <c r="N31" s="297" t="s">
        <v>99</v>
      </c>
      <c r="O31" s="76"/>
      <c r="P31" s="76" t="s">
        <v>73</v>
      </c>
      <c r="Q31" s="322">
        <v>160</v>
      </c>
      <c r="R31" s="273">
        <v>22</v>
      </c>
      <c r="S31" s="274">
        <v>6</v>
      </c>
      <c r="T31" s="275">
        <v>4.5999999999999996</v>
      </c>
      <c r="U31" s="447"/>
      <c r="V31" s="449"/>
      <c r="W31" s="116">
        <v>100</v>
      </c>
      <c r="X31" s="297" t="s">
        <v>99</v>
      </c>
      <c r="Y31" s="76"/>
      <c r="Z31" s="76" t="s">
        <v>34</v>
      </c>
      <c r="AA31" s="322">
        <v>100</v>
      </c>
      <c r="AB31" s="273">
        <v>21</v>
      </c>
      <c r="AC31" s="274">
        <v>1</v>
      </c>
      <c r="AD31" s="331">
        <v>2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9"/>
      <c r="C32" s="116"/>
      <c r="D32" s="297"/>
      <c r="E32" s="76"/>
      <c r="F32" s="76"/>
      <c r="G32" s="272"/>
      <c r="H32" s="273"/>
      <c r="I32" s="274"/>
      <c r="J32" s="275"/>
      <c r="K32" s="447"/>
      <c r="L32" s="449"/>
      <c r="M32" s="116">
        <v>20</v>
      </c>
      <c r="N32" s="297" t="s">
        <v>99</v>
      </c>
      <c r="O32" s="76"/>
      <c r="P32" s="76" t="s">
        <v>20</v>
      </c>
      <c r="Q32" s="272">
        <v>97.2</v>
      </c>
      <c r="R32" s="325">
        <v>4</v>
      </c>
      <c r="S32" s="274">
        <v>6.6000000000000005</v>
      </c>
      <c r="T32" s="275">
        <v>6.2</v>
      </c>
      <c r="U32" s="447"/>
      <c r="V32" s="449"/>
      <c r="W32" s="116">
        <v>2</v>
      </c>
      <c r="X32" s="297" t="s">
        <v>100</v>
      </c>
      <c r="Y32" s="76"/>
      <c r="Z32" s="76" t="s">
        <v>5</v>
      </c>
      <c r="AA32" s="272">
        <v>160</v>
      </c>
      <c r="AB32" s="273">
        <v>12</v>
      </c>
      <c r="AC32" s="274">
        <v>0</v>
      </c>
      <c r="AD32" s="275">
        <v>10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9"/>
      <c r="C33" s="116"/>
      <c r="D33" s="297"/>
      <c r="E33" s="184"/>
      <c r="F33" s="184"/>
      <c r="G33" s="207"/>
      <c r="H33" s="216"/>
      <c r="I33" s="226"/>
      <c r="J33" s="232"/>
      <c r="K33" s="447"/>
      <c r="L33" s="449"/>
      <c r="M33" s="116"/>
      <c r="N33" s="297"/>
      <c r="O33" s="184"/>
      <c r="P33" s="184"/>
      <c r="Q33" s="207"/>
      <c r="R33" s="216"/>
      <c r="S33" s="226"/>
      <c r="T33" s="232"/>
      <c r="U33" s="447"/>
      <c r="V33" s="449"/>
      <c r="W33" s="116"/>
      <c r="X33" s="297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9"/>
      <c r="C34" s="116"/>
      <c r="D34" s="298"/>
      <c r="E34" s="197" t="s">
        <v>107</v>
      </c>
      <c r="F34" s="198"/>
      <c r="G34" s="323">
        <v>690</v>
      </c>
      <c r="H34" s="199">
        <v>44.7</v>
      </c>
      <c r="I34" s="323">
        <v>81.599999999999994</v>
      </c>
      <c r="J34" s="332">
        <v>22.4</v>
      </c>
      <c r="K34" s="447"/>
      <c r="L34" s="449"/>
      <c r="M34" s="116"/>
      <c r="N34" s="298"/>
      <c r="O34" s="197" t="s">
        <v>107</v>
      </c>
      <c r="P34" s="198"/>
      <c r="Q34" s="323">
        <v>687.6</v>
      </c>
      <c r="R34" s="199">
        <v>34.25</v>
      </c>
      <c r="S34" s="199">
        <v>79.449999999999989</v>
      </c>
      <c r="T34" s="200">
        <v>24.499999999999996</v>
      </c>
      <c r="U34" s="447"/>
      <c r="V34" s="449"/>
      <c r="W34" s="116"/>
      <c r="X34" s="298"/>
      <c r="Y34" s="197" t="s">
        <v>107</v>
      </c>
      <c r="Z34" s="198"/>
      <c r="AA34" s="199">
        <v>698.25</v>
      </c>
      <c r="AB34" s="199">
        <v>48.25</v>
      </c>
      <c r="AC34" s="199">
        <v>49.13</v>
      </c>
      <c r="AD34" s="200">
        <v>31.31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50"/>
      <c r="C35" s="117"/>
      <c r="D35" s="299"/>
      <c r="E35" s="185"/>
      <c r="F35" s="185"/>
      <c r="G35" s="208"/>
      <c r="H35" s="217"/>
      <c r="I35" s="227"/>
      <c r="J35" s="233"/>
      <c r="K35" s="447"/>
      <c r="L35" s="450"/>
      <c r="M35" s="117"/>
      <c r="N35" s="299"/>
      <c r="O35" s="185"/>
      <c r="P35" s="185"/>
      <c r="Q35" s="208"/>
      <c r="R35" s="217"/>
      <c r="S35" s="227"/>
      <c r="T35" s="233"/>
      <c r="U35" s="447"/>
      <c r="V35" s="450"/>
      <c r="W35" s="117"/>
      <c r="X35" s="299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thickBot="1" x14ac:dyDescent="0.35">
      <c r="A36" s="447"/>
      <c r="K36" s="447"/>
      <c r="U36" s="447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200</v>
      </c>
      <c r="D37" s="300" t="s">
        <v>99</v>
      </c>
      <c r="E37" s="79"/>
      <c r="F37" s="79" t="s">
        <v>48</v>
      </c>
      <c r="G37" s="321">
        <v>430</v>
      </c>
      <c r="H37" s="269">
        <v>38</v>
      </c>
      <c r="I37" s="327">
        <v>0</v>
      </c>
      <c r="J37" s="330">
        <v>30</v>
      </c>
      <c r="K37" s="447"/>
      <c r="L37" s="432" t="s">
        <v>114</v>
      </c>
      <c r="M37" s="118">
        <v>200</v>
      </c>
      <c r="N37" s="300" t="s">
        <v>99</v>
      </c>
      <c r="O37" s="79"/>
      <c r="P37" s="79" t="s">
        <v>31</v>
      </c>
      <c r="Q37" s="268">
        <v>434</v>
      </c>
      <c r="R37" s="324">
        <v>40</v>
      </c>
      <c r="S37" s="327">
        <v>0</v>
      </c>
      <c r="T37" s="271">
        <v>28</v>
      </c>
      <c r="U37" s="447"/>
      <c r="V37" s="432" t="s">
        <v>114</v>
      </c>
      <c r="W37" s="118">
        <v>255.29411764705881</v>
      </c>
      <c r="X37" s="300" t="s">
        <v>99</v>
      </c>
      <c r="Y37" s="79"/>
      <c r="Z37" s="79" t="s">
        <v>45</v>
      </c>
      <c r="AA37" s="321">
        <v>433.99999999999994</v>
      </c>
      <c r="AB37" s="324">
        <v>48.505882352941171</v>
      </c>
      <c r="AC37" s="327">
        <v>0</v>
      </c>
      <c r="AD37" s="330">
        <v>25.52941176470588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350</v>
      </c>
      <c r="D38" s="301" t="s">
        <v>99</v>
      </c>
      <c r="E38" s="81"/>
      <c r="F38" s="81" t="s">
        <v>54</v>
      </c>
      <c r="G38" s="322">
        <v>308</v>
      </c>
      <c r="H38" s="325">
        <v>3.5</v>
      </c>
      <c r="I38" s="328">
        <v>73.5</v>
      </c>
      <c r="J38" s="331">
        <v>0</v>
      </c>
      <c r="K38" s="447"/>
      <c r="L38" s="433"/>
      <c r="M38" s="119">
        <v>240</v>
      </c>
      <c r="N38" s="301" t="s">
        <v>99</v>
      </c>
      <c r="O38" s="81"/>
      <c r="P38" s="81" t="s">
        <v>42</v>
      </c>
      <c r="Q38" s="322">
        <v>312</v>
      </c>
      <c r="R38" s="273">
        <v>5.76</v>
      </c>
      <c r="S38" s="328">
        <v>68.64</v>
      </c>
      <c r="T38" s="275">
        <v>0.48</v>
      </c>
      <c r="U38" s="447"/>
      <c r="V38" s="433"/>
      <c r="W38" s="119">
        <v>254.99999999999997</v>
      </c>
      <c r="X38" s="301" t="s">
        <v>99</v>
      </c>
      <c r="Y38" s="81"/>
      <c r="Z38" s="81" t="s">
        <v>56</v>
      </c>
      <c r="AA38" s="322">
        <v>311.09999999999997</v>
      </c>
      <c r="AB38" s="325">
        <v>10.199999999999999</v>
      </c>
      <c r="AC38" s="328">
        <v>56.099999999999994</v>
      </c>
      <c r="AD38" s="331">
        <v>2.5499999999999998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5</v>
      </c>
      <c r="D39" s="301" t="s">
        <v>99</v>
      </c>
      <c r="E39" s="81"/>
      <c r="F39" s="81" t="s">
        <v>15</v>
      </c>
      <c r="G39" s="272">
        <v>35.85</v>
      </c>
      <c r="H39" s="273">
        <v>0.05</v>
      </c>
      <c r="I39" s="328">
        <v>0</v>
      </c>
      <c r="J39" s="275">
        <v>4.05</v>
      </c>
      <c r="K39" s="447"/>
      <c r="L39" s="433"/>
      <c r="M39" s="119">
        <v>5</v>
      </c>
      <c r="N39" s="301" t="s">
        <v>99</v>
      </c>
      <c r="O39" s="81"/>
      <c r="P39" s="81" t="s">
        <v>15</v>
      </c>
      <c r="Q39" s="272">
        <v>35.85</v>
      </c>
      <c r="R39" s="273">
        <v>0.05</v>
      </c>
      <c r="S39" s="328">
        <v>0</v>
      </c>
      <c r="T39" s="275">
        <v>4.05</v>
      </c>
      <c r="U39" s="447"/>
      <c r="V39" s="433"/>
      <c r="W39" s="119">
        <v>5</v>
      </c>
      <c r="X39" s="301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01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01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839.85</v>
      </c>
      <c r="H42" s="199">
        <v>41.55</v>
      </c>
      <c r="I42" s="323">
        <v>89.5</v>
      </c>
      <c r="J42" s="200">
        <v>34.049999999999997</v>
      </c>
      <c r="K42" s="447"/>
      <c r="L42" s="433"/>
      <c r="M42" s="119"/>
      <c r="N42" s="302"/>
      <c r="O42" s="197" t="s">
        <v>107</v>
      </c>
      <c r="P42" s="198"/>
      <c r="Q42" s="199">
        <v>851.85</v>
      </c>
      <c r="R42" s="199">
        <v>49.589999999999996</v>
      </c>
      <c r="S42" s="199">
        <v>84.4</v>
      </c>
      <c r="T42" s="200">
        <v>33.99</v>
      </c>
      <c r="U42" s="447"/>
      <c r="V42" s="433"/>
      <c r="W42" s="119"/>
      <c r="X42" s="302"/>
      <c r="Y42" s="197" t="s">
        <v>107</v>
      </c>
      <c r="Z42" s="198"/>
      <c r="AA42" s="323">
        <v>856.09999999999991</v>
      </c>
      <c r="AB42" s="323">
        <v>58.705882352941174</v>
      </c>
      <c r="AC42" s="323">
        <v>72.099999999999994</v>
      </c>
      <c r="AD42" s="332">
        <v>33.029411764705884</v>
      </c>
    </row>
    <row r="43" spans="1:44" ht="15.6" thickTop="1" thickBot="1" x14ac:dyDescent="0.35">
      <c r="A43" s="447"/>
      <c r="B43" s="434"/>
      <c r="C43" s="303"/>
      <c r="D43" s="304"/>
      <c r="E43" s="190"/>
      <c r="F43" s="190"/>
      <c r="G43" s="211"/>
      <c r="H43" s="220"/>
      <c r="I43" s="229"/>
      <c r="J43" s="235"/>
      <c r="K43" s="447"/>
      <c r="L43" s="434"/>
      <c r="M43" s="303"/>
      <c r="N43" s="304"/>
      <c r="O43" s="190"/>
      <c r="P43" s="190"/>
      <c r="Q43" s="211"/>
      <c r="R43" s="220"/>
      <c r="S43" s="229"/>
      <c r="T43" s="235"/>
      <c r="U43" s="447"/>
      <c r="V43" s="434"/>
      <c r="W43" s="303"/>
      <c r="X43" s="304"/>
      <c r="Y43" s="190"/>
      <c r="Z43" s="190"/>
      <c r="AA43" s="211"/>
      <c r="AB43" s="220"/>
      <c r="AC43" s="229"/>
      <c r="AD43" s="235"/>
    </row>
    <row r="44" spans="1:44" ht="15" thickBot="1" x14ac:dyDescent="0.35"/>
    <row r="45" spans="1:44" ht="15" thickBot="1" x14ac:dyDescent="0.35">
      <c r="C45" s="128"/>
      <c r="D45" s="55"/>
      <c r="E45" s="63" t="s">
        <v>106</v>
      </c>
      <c r="F45" s="63"/>
      <c r="G45" s="212">
        <v>3262.0499999999997</v>
      </c>
      <c r="H45" s="221">
        <v>254.85</v>
      </c>
      <c r="I45" s="223">
        <v>330.29999999999995</v>
      </c>
      <c r="J45" s="280">
        <v>99.649999999999991</v>
      </c>
      <c r="M45" s="128"/>
      <c r="N45" s="55"/>
      <c r="O45" s="63" t="s">
        <v>106</v>
      </c>
      <c r="P45" s="63"/>
      <c r="Q45" s="212">
        <v>3269.62</v>
      </c>
      <c r="R45" s="221">
        <v>241.62821782178216</v>
      </c>
      <c r="S45" s="223">
        <v>315.80465346534658</v>
      </c>
      <c r="T45" s="280">
        <v>107.59250990099009</v>
      </c>
      <c r="W45" s="128"/>
      <c r="X45" s="55"/>
      <c r="Y45" s="63" t="s">
        <v>106</v>
      </c>
      <c r="Z45" s="63"/>
      <c r="AA45" s="212">
        <v>3261.3499999999995</v>
      </c>
      <c r="AB45" s="221">
        <v>258.77435692921239</v>
      </c>
      <c r="AC45" s="223">
        <v>271.47338983050849</v>
      </c>
      <c r="AD45" s="333">
        <v>113.54364905284147</v>
      </c>
    </row>
  </sheetData>
  <mergeCells count="22">
    <mergeCell ref="A4:A43"/>
    <mergeCell ref="B4:B10"/>
    <mergeCell ref="L4:L10"/>
    <mergeCell ref="V4:V10"/>
    <mergeCell ref="B12:B18"/>
    <mergeCell ref="L12:L18"/>
    <mergeCell ref="V12:V18"/>
    <mergeCell ref="B20:B26"/>
    <mergeCell ref="L20:L26"/>
    <mergeCell ref="V20:V26"/>
    <mergeCell ref="B37:B43"/>
    <mergeCell ref="L37:L43"/>
    <mergeCell ref="V37:V43"/>
    <mergeCell ref="K4:K43"/>
    <mergeCell ref="U4:U43"/>
    <mergeCell ref="AG2:AH2"/>
    <mergeCell ref="AJ2:AK2"/>
    <mergeCell ref="AN2:AO2"/>
    <mergeCell ref="AQ2:AR2"/>
    <mergeCell ref="B28:B35"/>
    <mergeCell ref="L28:L35"/>
    <mergeCell ref="V28:V35"/>
  </mergeCells>
  <conditionalFormatting sqref="AF4:AH4 AH5:AH28 AH30:AH36">
    <cfRule type="expression" dxfId="126" priority="18">
      <formula>#REF!&lt;&gt;""</formula>
    </cfRule>
  </conditionalFormatting>
  <conditionalFormatting sqref="AI4">
    <cfRule type="expression" dxfId="125" priority="17">
      <formula>#REF!&lt;&gt;""</formula>
    </cfRule>
  </conditionalFormatting>
  <conditionalFormatting sqref="AJ4:AK4 AK5:AK28 AK30:AK36">
    <cfRule type="expression" dxfId="124" priority="16">
      <formula>#REF!&lt;&gt;""</formula>
    </cfRule>
  </conditionalFormatting>
  <conditionalFormatting sqref="AF6:AG6">
    <cfRule type="expression" dxfId="123" priority="15">
      <formula>#REF!&lt;&gt;""</formula>
    </cfRule>
  </conditionalFormatting>
  <conditionalFormatting sqref="AI6">
    <cfRule type="expression" dxfId="122" priority="14">
      <formula>#REF!&lt;&gt;""</formula>
    </cfRule>
  </conditionalFormatting>
  <conditionalFormatting sqref="AJ6">
    <cfRule type="expression" dxfId="121" priority="13">
      <formula>#REF!&lt;&gt;""</formula>
    </cfRule>
  </conditionalFormatting>
  <conditionalFormatting sqref="AF30:AG30 AI30:AJ30">
    <cfRule type="expression" dxfId="120" priority="12">
      <formula>$L25&lt;&gt;""</formula>
    </cfRule>
  </conditionalFormatting>
  <conditionalFormatting sqref="AF31:AG31 AI31:AJ31">
    <cfRule type="expression" dxfId="119" priority="19">
      <formula>$L25&lt;&gt;""</formula>
    </cfRule>
  </conditionalFormatting>
  <conditionalFormatting sqref="AO32:AO38">
    <cfRule type="expression" dxfId="118" priority="11">
      <formula>#REF!&lt;&gt;""</formula>
    </cfRule>
  </conditionalFormatting>
  <conditionalFormatting sqref="AH29">
    <cfRule type="expression" dxfId="117" priority="6">
      <formula>#REF!&lt;&gt;""</formula>
    </cfRule>
  </conditionalFormatting>
  <conditionalFormatting sqref="AR32:AR38">
    <cfRule type="expression" dxfId="116" priority="10">
      <formula>#REF!&lt;&gt;""</formula>
    </cfRule>
  </conditionalFormatting>
  <conditionalFormatting sqref="AO8">
    <cfRule type="expression" dxfId="115" priority="4">
      <formula>#REF!&lt;&gt;""</formula>
    </cfRule>
  </conditionalFormatting>
  <conditionalFormatting sqref="AR8">
    <cfRule type="expression" dxfId="114" priority="3">
      <formula>#REF!&lt;&gt;""</formula>
    </cfRule>
  </conditionalFormatting>
  <conditionalFormatting sqref="AH37:AH38">
    <cfRule type="expression" dxfId="113" priority="2">
      <formula>#REF!&lt;&gt;""</formula>
    </cfRule>
  </conditionalFormatting>
  <conditionalFormatting sqref="AM9:AN9 AP9:AQ9">
    <cfRule type="expression" dxfId="112" priority="9">
      <formula>$L8&lt;&gt;""</formula>
    </cfRule>
  </conditionalFormatting>
  <conditionalFormatting sqref="AO4:AO7 AO9:AO31">
    <cfRule type="expression" dxfId="111" priority="8">
      <formula>#REF!&lt;&gt;""</formula>
    </cfRule>
  </conditionalFormatting>
  <conditionalFormatting sqref="AR4:AR7 AR9:AR31">
    <cfRule type="expression" dxfId="110" priority="7">
      <formula>#REF!&lt;&gt;""</formula>
    </cfRule>
  </conditionalFormatting>
  <conditionalFormatting sqref="AK37:AK38">
    <cfRule type="expression" dxfId="109" priority="1">
      <formula>#REF!&lt;&gt;""</formula>
    </cfRule>
  </conditionalFormatting>
  <conditionalFormatting sqref="AK29">
    <cfRule type="expression" dxfId="108" priority="5">
      <formula>#REF!&lt;&gt;""</formula>
    </cfRule>
  </conditionalFormatting>
  <dataValidations count="2">
    <dataValidation type="list" showInputMessage="1" showErrorMessage="1" sqref="P18:P24 Z35:Z41 F4:F45 P35:P41 P10:P16 Z4:Z8 P4:P8 Z18:Z24 P28:P33 Z28:Z33 Z10:Z16" xr:uid="{00000000-0002-0000-0D00-000000000000}">
      <formula1>$A$171:$A$828</formula1>
    </dataValidation>
    <dataValidation type="list" showInputMessage="1" showErrorMessage="1" sqref="AF29:AF31 AI6 AF6 AI4 AF4 AI29:AI31" xr:uid="{00000000-0002-0000-0D00-000001000000}">
      <formula1>$A$3:$A$687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R45"/>
  <sheetViews>
    <sheetView workbookViewId="0">
      <selection activeCell="AF1" sqref="AF1:AR1048576"/>
    </sheetView>
  </sheetViews>
  <sheetFormatPr defaultRowHeight="14.4" x14ac:dyDescent="0.3"/>
  <cols>
    <col min="1" max="1" width="5.88671875" customWidth="1"/>
    <col min="2" max="2" width="5.109375" customWidth="1"/>
    <col min="3" max="3" width="5.6640625" customWidth="1"/>
    <col min="4" max="4" width="7.44140625" customWidth="1"/>
    <col min="6" max="6" width="22.88671875" bestFit="1" customWidth="1"/>
    <col min="7" max="7" width="6.77734375" bestFit="1" customWidth="1"/>
    <col min="8" max="8" width="7.109375" bestFit="1" customWidth="1"/>
    <col min="9" max="9" width="8.21875" bestFit="1" customWidth="1"/>
    <col min="10" max="10" width="5.5546875" bestFit="1" customWidth="1"/>
    <col min="11" max="11" width="5.88671875" customWidth="1"/>
    <col min="12" max="12" width="5.109375" customWidth="1"/>
    <col min="13" max="13" width="5.6640625" customWidth="1"/>
    <col min="14" max="14" width="7.44140625" customWidth="1"/>
    <col min="16" max="16" width="22.77734375" bestFit="1" customWidth="1"/>
    <col min="17" max="17" width="6.77734375" bestFit="1" customWidth="1"/>
    <col min="18" max="18" width="7.109375" bestFit="1" customWidth="1"/>
    <col min="19" max="19" width="8.21875" bestFit="1" customWidth="1"/>
    <col min="20" max="20" width="5.5546875" bestFit="1" customWidth="1"/>
    <col min="21" max="21" width="5.88671875" customWidth="1"/>
    <col min="22" max="22" width="5.109375" customWidth="1"/>
    <col min="23" max="23" width="5.6640625" customWidth="1"/>
    <col min="24" max="24" width="7.44140625" customWidth="1"/>
    <col min="25" max="25" width="6.77734375" customWidth="1"/>
    <col min="26" max="26" width="25.109375" bestFit="1" customWidth="1"/>
    <col min="27" max="27" width="6.77734375" bestFit="1" customWidth="1"/>
    <col min="28" max="28" width="7.109375" bestFit="1" customWidth="1"/>
    <col min="29" max="29" width="8.21875" bestFit="1" customWidth="1"/>
    <col min="30" max="30" width="4.5546875" bestFit="1" customWidth="1"/>
    <col min="32" max="32" width="23.88671875" bestFit="1" customWidth="1"/>
    <col min="33" max="33" width="4" bestFit="1" customWidth="1"/>
    <col min="34" max="34" width="2.21875" bestFit="1" customWidth="1"/>
    <col min="35" max="35" width="23.88671875" bestFit="1" customWidth="1"/>
    <col min="36" max="36" width="4" bestFit="1" customWidth="1"/>
    <col min="37" max="37" width="2.88671875" bestFit="1" customWidth="1"/>
    <col min="39" max="39" width="15.33203125" bestFit="1" customWidth="1"/>
    <col min="40" max="40" width="4" bestFit="1" customWidth="1"/>
    <col min="41" max="41" width="2.88671875" bestFit="1" customWidth="1"/>
    <col min="42" max="42" width="19.5546875" bestFit="1" customWidth="1"/>
    <col min="43" max="43" width="4" bestFit="1" customWidth="1"/>
    <col min="44" max="44" width="3.33203125" bestFit="1" customWidth="1"/>
  </cols>
  <sheetData>
    <row r="1" spans="1:44" ht="15" thickBot="1" x14ac:dyDescent="0.35"/>
    <row r="2" spans="1:44" ht="30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C3" s="121"/>
      <c r="D3" s="56"/>
      <c r="E3" s="7"/>
      <c r="F3" s="7"/>
      <c r="G3" s="38"/>
      <c r="H3" s="38"/>
      <c r="I3" s="38"/>
      <c r="J3" s="38"/>
      <c r="L3" s="7"/>
      <c r="M3" s="121"/>
      <c r="N3" s="56"/>
      <c r="O3" s="7"/>
      <c r="P3" s="7"/>
      <c r="Q3" s="38"/>
      <c r="R3" s="38"/>
      <c r="S3" s="38"/>
      <c r="T3" s="38"/>
      <c r="V3" s="7"/>
      <c r="W3" s="121"/>
      <c r="X3" s="56"/>
      <c r="Y3" s="7" t="s">
        <v>108</v>
      </c>
      <c r="Z3" s="7"/>
      <c r="AA3" s="38"/>
      <c r="AB3" s="38"/>
      <c r="AC3" s="38"/>
      <c r="AD3" s="38"/>
    </row>
    <row r="4" spans="1:44" ht="15" customHeight="1" thickTop="1" x14ac:dyDescent="0.3">
      <c r="A4" s="447" t="s">
        <v>124</v>
      </c>
      <c r="B4" s="435" t="s">
        <v>110</v>
      </c>
      <c r="C4" s="281">
        <v>5</v>
      </c>
      <c r="D4" s="282" t="s">
        <v>102</v>
      </c>
      <c r="E4" s="66"/>
      <c r="F4" s="66" t="s">
        <v>5</v>
      </c>
      <c r="G4" s="321">
        <v>400</v>
      </c>
      <c r="H4" s="324">
        <v>30</v>
      </c>
      <c r="I4" s="327">
        <v>0</v>
      </c>
      <c r="J4" s="330">
        <v>25</v>
      </c>
      <c r="K4" s="447" t="s">
        <v>124</v>
      </c>
      <c r="L4" s="435" t="s">
        <v>110</v>
      </c>
      <c r="M4" s="281">
        <v>120</v>
      </c>
      <c r="N4" s="282" t="s">
        <v>99</v>
      </c>
      <c r="O4" s="66"/>
      <c r="P4" s="66" t="s">
        <v>6</v>
      </c>
      <c r="Q4" s="268">
        <v>284.52000000000004</v>
      </c>
      <c r="R4" s="269">
        <v>23.16</v>
      </c>
      <c r="S4" s="270">
        <v>0.72</v>
      </c>
      <c r="T4" s="271">
        <v>21</v>
      </c>
      <c r="U4" s="447" t="s">
        <v>124</v>
      </c>
      <c r="V4" s="435" t="s">
        <v>110</v>
      </c>
      <c r="W4" s="281">
        <v>300</v>
      </c>
      <c r="X4" s="282" t="s">
        <v>99</v>
      </c>
      <c r="Y4" s="66"/>
      <c r="Z4" s="66" t="s">
        <v>73</v>
      </c>
      <c r="AA4" s="321">
        <v>240</v>
      </c>
      <c r="AB4" s="324">
        <v>33</v>
      </c>
      <c r="AC4" s="327">
        <v>9</v>
      </c>
      <c r="AD4" s="271">
        <v>6.8999999999999995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32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322">
        <v>141</v>
      </c>
      <c r="R5" s="273">
        <v>7.6782178217821775</v>
      </c>
      <c r="S5" s="328">
        <v>23.034653465346533</v>
      </c>
      <c r="T5" s="275">
        <v>0.34900990099009899</v>
      </c>
      <c r="U5" s="447"/>
      <c r="V5" s="436"/>
      <c r="W5" s="283">
        <v>160</v>
      </c>
      <c r="X5" s="284" t="s">
        <v>99</v>
      </c>
      <c r="Y5" s="60"/>
      <c r="Z5" s="60" t="s">
        <v>29</v>
      </c>
      <c r="AA5" s="322">
        <v>160</v>
      </c>
      <c r="AB5" s="325">
        <v>0</v>
      </c>
      <c r="AC5" s="274">
        <v>36.800000000000004</v>
      </c>
      <c r="AD5" s="275">
        <v>1.6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150</v>
      </c>
      <c r="D6" s="284" t="s">
        <v>99</v>
      </c>
      <c r="E6" s="60"/>
      <c r="F6" s="60" t="s">
        <v>43</v>
      </c>
      <c r="G6" s="322">
        <v>150</v>
      </c>
      <c r="H6" s="273">
        <v>28.5</v>
      </c>
      <c r="I6" s="274">
        <v>1.5</v>
      </c>
      <c r="J6" s="331">
        <v>3</v>
      </c>
      <c r="K6" s="447"/>
      <c r="L6" s="436"/>
      <c r="M6" s="283">
        <v>95</v>
      </c>
      <c r="N6" s="284" t="s">
        <v>99</v>
      </c>
      <c r="O6" s="60"/>
      <c r="P6" s="60" t="s">
        <v>41</v>
      </c>
      <c r="Q6" s="272">
        <v>264.09999999999997</v>
      </c>
      <c r="R6" s="273">
        <v>25.65</v>
      </c>
      <c r="S6" s="274">
        <v>1.9</v>
      </c>
      <c r="T6" s="275">
        <v>15.2</v>
      </c>
      <c r="U6" s="447"/>
      <c r="V6" s="436"/>
      <c r="W6" s="283">
        <v>35</v>
      </c>
      <c r="X6" s="284" t="s">
        <v>99</v>
      </c>
      <c r="Y6" s="60"/>
      <c r="Z6" s="60" t="s">
        <v>14</v>
      </c>
      <c r="AA6" s="322">
        <v>210</v>
      </c>
      <c r="AB6" s="273">
        <v>8.3999999999999986</v>
      </c>
      <c r="AC6" s="274">
        <v>4.1999999999999993</v>
      </c>
      <c r="AD6" s="275">
        <v>16.799999999999997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>
        <v>30</v>
      </c>
      <c r="X7" s="284" t="s">
        <v>99</v>
      </c>
      <c r="Y7" s="60"/>
      <c r="Z7" s="60" t="s">
        <v>134</v>
      </c>
      <c r="AA7" s="272">
        <v>120</v>
      </c>
      <c r="AB7" s="273">
        <v>24</v>
      </c>
      <c r="AC7" s="274">
        <v>3</v>
      </c>
      <c r="AD7" s="275">
        <v>1</v>
      </c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284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726.85</v>
      </c>
      <c r="H9" s="323">
        <v>63.949999999999996</v>
      </c>
      <c r="I9" s="199">
        <v>28.7</v>
      </c>
      <c r="J9" s="200">
        <v>33.75</v>
      </c>
      <c r="K9" s="447"/>
      <c r="L9" s="436"/>
      <c r="M9" s="283"/>
      <c r="N9" s="285"/>
      <c r="O9" s="197" t="s">
        <v>107</v>
      </c>
      <c r="P9" s="198"/>
      <c r="Q9" s="199">
        <v>728.62</v>
      </c>
      <c r="R9" s="199">
        <v>58.588217821782173</v>
      </c>
      <c r="S9" s="199">
        <v>27.35465346534653</v>
      </c>
      <c r="T9" s="200">
        <v>39.199009900990099</v>
      </c>
      <c r="U9" s="447"/>
      <c r="V9" s="436"/>
      <c r="W9" s="283"/>
      <c r="X9" s="285"/>
      <c r="Y9" s="197" t="s">
        <v>107</v>
      </c>
      <c r="Z9" s="198"/>
      <c r="AA9" s="323">
        <v>730</v>
      </c>
      <c r="AB9" s="199">
        <v>65.400000000000006</v>
      </c>
      <c r="AC9" s="323">
        <v>53</v>
      </c>
      <c r="AD9" s="200">
        <v>26.299999999999997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 t="s">
        <v>108</v>
      </c>
      <c r="H10" s="217" t="s">
        <v>108</v>
      </c>
      <c r="I10" s="227" t="s">
        <v>108</v>
      </c>
      <c r="J10" s="233" t="s">
        <v>108</v>
      </c>
      <c r="K10" s="447"/>
      <c r="L10" s="437"/>
      <c r="M10" s="286"/>
      <c r="N10" s="287"/>
      <c r="O10" s="174"/>
      <c r="P10" s="174"/>
      <c r="Q10" s="208" t="s">
        <v>108</v>
      </c>
      <c r="R10" s="217" t="s">
        <v>108</v>
      </c>
      <c r="S10" s="227" t="s">
        <v>108</v>
      </c>
      <c r="T10" s="233" t="s">
        <v>108</v>
      </c>
      <c r="U10" s="447"/>
      <c r="V10" s="437"/>
      <c r="W10" s="286"/>
      <c r="X10" s="287"/>
      <c r="Y10" s="174"/>
      <c r="Z10" s="174"/>
      <c r="AA10" s="208" t="s">
        <v>108</v>
      </c>
      <c r="AB10" s="217" t="s">
        <v>108</v>
      </c>
      <c r="AC10" s="227" t="s">
        <v>108</v>
      </c>
      <c r="AD10" s="233" t="s">
        <v>108</v>
      </c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K11" s="447"/>
      <c r="U11" s="447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250</v>
      </c>
      <c r="D12" s="288" t="s">
        <v>99</v>
      </c>
      <c r="E12" s="67"/>
      <c r="F12" s="67" t="s">
        <v>18</v>
      </c>
      <c r="G12" s="321">
        <v>162.5</v>
      </c>
      <c r="H12" s="324">
        <v>30</v>
      </c>
      <c r="I12" s="327">
        <v>10</v>
      </c>
      <c r="J12" s="330">
        <v>2.5</v>
      </c>
      <c r="K12" s="447"/>
      <c r="L12" s="438" t="s">
        <v>111</v>
      </c>
      <c r="M12" s="112">
        <v>150</v>
      </c>
      <c r="N12" s="288" t="s">
        <v>99</v>
      </c>
      <c r="O12" s="67"/>
      <c r="P12" s="67" t="s">
        <v>44</v>
      </c>
      <c r="Q12" s="268">
        <v>166.5</v>
      </c>
      <c r="R12" s="269">
        <v>36.900000000000006</v>
      </c>
      <c r="S12" s="270">
        <v>3</v>
      </c>
      <c r="T12" s="271">
        <v>0.75</v>
      </c>
      <c r="U12" s="447"/>
      <c r="V12" s="438" t="s">
        <v>111</v>
      </c>
      <c r="W12" s="112">
        <v>165</v>
      </c>
      <c r="X12" s="288" t="s">
        <v>99</v>
      </c>
      <c r="Y12" s="67"/>
      <c r="Z12" s="67" t="s">
        <v>43</v>
      </c>
      <c r="AA12" s="321">
        <v>165</v>
      </c>
      <c r="AB12" s="269">
        <v>31.349999999999998</v>
      </c>
      <c r="AC12" s="270">
        <v>1.65</v>
      </c>
      <c r="AD12" s="271">
        <v>3.3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>
        <v>200</v>
      </c>
      <c r="D13" s="289" t="s">
        <v>99</v>
      </c>
      <c r="E13" s="62"/>
      <c r="F13" s="62" t="s">
        <v>29</v>
      </c>
      <c r="G13" s="272">
        <v>200</v>
      </c>
      <c r="H13" s="273">
        <v>0</v>
      </c>
      <c r="I13" s="274">
        <v>46</v>
      </c>
      <c r="J13" s="275">
        <v>2</v>
      </c>
      <c r="K13" s="447"/>
      <c r="L13" s="439"/>
      <c r="M13" s="113">
        <v>5</v>
      </c>
      <c r="N13" s="289" t="s">
        <v>103</v>
      </c>
      <c r="O13" s="62"/>
      <c r="P13" s="62" t="s">
        <v>8</v>
      </c>
      <c r="Q13" s="272">
        <v>195</v>
      </c>
      <c r="R13" s="273">
        <v>4</v>
      </c>
      <c r="S13" s="274">
        <v>40</v>
      </c>
      <c r="T13" s="275">
        <v>1.5</v>
      </c>
      <c r="U13" s="447"/>
      <c r="V13" s="439"/>
      <c r="W13" s="113">
        <v>5.5</v>
      </c>
      <c r="X13" s="289" t="s">
        <v>103</v>
      </c>
      <c r="Y13" s="62"/>
      <c r="Z13" s="62" t="s">
        <v>17</v>
      </c>
      <c r="AA13" s="322">
        <v>195</v>
      </c>
      <c r="AB13" s="273">
        <v>5.508474576271186</v>
      </c>
      <c r="AC13" s="274">
        <v>34.70338983050847</v>
      </c>
      <c r="AD13" s="331">
        <v>2.754237288135593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06">
        <v>30</v>
      </c>
      <c r="D14" s="289" t="s">
        <v>99</v>
      </c>
      <c r="E14" s="62"/>
      <c r="F14" s="62" t="s">
        <v>134</v>
      </c>
      <c r="G14" s="322">
        <v>120</v>
      </c>
      <c r="H14" s="325">
        <v>24</v>
      </c>
      <c r="I14" s="274">
        <v>3</v>
      </c>
      <c r="J14" s="275">
        <v>1</v>
      </c>
      <c r="K14" s="447"/>
      <c r="L14" s="439"/>
      <c r="M14" s="106">
        <v>150</v>
      </c>
      <c r="N14" s="289" t="s">
        <v>99</v>
      </c>
      <c r="O14" s="62"/>
      <c r="P14" s="62" t="s">
        <v>73</v>
      </c>
      <c r="Q14" s="272">
        <v>120</v>
      </c>
      <c r="R14" s="273">
        <v>16.5</v>
      </c>
      <c r="S14" s="328">
        <v>4.5</v>
      </c>
      <c r="T14" s="275">
        <v>3.4499999999999997</v>
      </c>
      <c r="U14" s="447"/>
      <c r="V14" s="439"/>
      <c r="W14" s="113">
        <v>60</v>
      </c>
      <c r="X14" s="289" t="s">
        <v>99</v>
      </c>
      <c r="Y14" s="62"/>
      <c r="Z14" s="62" t="s">
        <v>24</v>
      </c>
      <c r="AA14" s="272">
        <v>103.35</v>
      </c>
      <c r="AB14" s="325">
        <v>12</v>
      </c>
      <c r="AC14" s="274">
        <v>1.2</v>
      </c>
      <c r="AD14" s="275">
        <v>4.8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>
        <v>10</v>
      </c>
      <c r="X15" s="289" t="s">
        <v>99</v>
      </c>
      <c r="Y15" s="62"/>
      <c r="Z15" s="62" t="s">
        <v>19</v>
      </c>
      <c r="AA15" s="272">
        <v>23</v>
      </c>
      <c r="AB15" s="273">
        <v>0.70000000000000007</v>
      </c>
      <c r="AC15" s="274">
        <v>0.5</v>
      </c>
      <c r="AD15" s="275">
        <v>2</v>
      </c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289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323">
        <v>482.5</v>
      </c>
      <c r="H17" s="323">
        <v>54</v>
      </c>
      <c r="I17" s="199">
        <v>59</v>
      </c>
      <c r="J17" s="200">
        <v>5.5</v>
      </c>
      <c r="K17" s="447"/>
      <c r="L17" s="439"/>
      <c r="M17" s="113"/>
      <c r="N17" s="290"/>
      <c r="O17" s="197" t="s">
        <v>107</v>
      </c>
      <c r="P17" s="198"/>
      <c r="Q17" s="199">
        <v>481.5</v>
      </c>
      <c r="R17" s="199">
        <v>57.400000000000006</v>
      </c>
      <c r="S17" s="199">
        <v>47.5</v>
      </c>
      <c r="T17" s="200">
        <v>5.6999999999999993</v>
      </c>
      <c r="U17" s="447"/>
      <c r="V17" s="439"/>
      <c r="W17" s="113"/>
      <c r="X17" s="290"/>
      <c r="Y17" s="197" t="s">
        <v>107</v>
      </c>
      <c r="Z17" s="198"/>
      <c r="AA17" s="199">
        <v>486.35</v>
      </c>
      <c r="AB17" s="199">
        <v>49.558474576271188</v>
      </c>
      <c r="AC17" s="199">
        <v>38.053389830508472</v>
      </c>
      <c r="AD17" s="200">
        <v>12.854237288135593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291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K19" s="447"/>
      <c r="U19" s="447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220.00000000000003</v>
      </c>
      <c r="D20" s="292" t="s">
        <v>99</v>
      </c>
      <c r="E20" s="87"/>
      <c r="F20" s="87" t="s">
        <v>23</v>
      </c>
      <c r="G20" s="321">
        <v>242.00000000000003</v>
      </c>
      <c r="H20" s="269">
        <v>50.6</v>
      </c>
      <c r="I20" s="327">
        <v>0</v>
      </c>
      <c r="J20" s="330">
        <v>4.4000000000000004</v>
      </c>
      <c r="K20" s="447"/>
      <c r="L20" s="441" t="s">
        <v>112</v>
      </c>
      <c r="M20" s="139">
        <v>220.00000000000003</v>
      </c>
      <c r="N20" s="292" t="s">
        <v>99</v>
      </c>
      <c r="O20" s="87"/>
      <c r="P20" s="87" t="s">
        <v>51</v>
      </c>
      <c r="Q20" s="321">
        <v>242.00000000000003</v>
      </c>
      <c r="R20" s="269">
        <v>46.2</v>
      </c>
      <c r="S20" s="327">
        <v>0</v>
      </c>
      <c r="T20" s="271">
        <v>5.0599999999999996</v>
      </c>
      <c r="U20" s="447"/>
      <c r="V20" s="441" t="s">
        <v>112</v>
      </c>
      <c r="W20" s="139">
        <v>150</v>
      </c>
      <c r="X20" s="292" t="s">
        <v>99</v>
      </c>
      <c r="Y20" s="87"/>
      <c r="Z20" s="87" t="s">
        <v>86</v>
      </c>
      <c r="AA20" s="268">
        <v>234</v>
      </c>
      <c r="AB20" s="324">
        <v>30</v>
      </c>
      <c r="AC20" s="327">
        <v>0</v>
      </c>
      <c r="AD20" s="271">
        <v>12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300</v>
      </c>
      <c r="D21" s="293" t="s">
        <v>99</v>
      </c>
      <c r="E21" s="89"/>
      <c r="F21" s="89" t="s">
        <v>42</v>
      </c>
      <c r="G21" s="322">
        <v>390</v>
      </c>
      <c r="H21" s="273">
        <v>7.1999999999999993</v>
      </c>
      <c r="I21" s="274">
        <v>85.800000000000011</v>
      </c>
      <c r="J21" s="275">
        <v>0.60000000000000009</v>
      </c>
      <c r="K21" s="447"/>
      <c r="L21" s="442"/>
      <c r="M21" s="140">
        <v>440.00000000000006</v>
      </c>
      <c r="N21" s="293" t="s">
        <v>99</v>
      </c>
      <c r="O21" s="89"/>
      <c r="P21" s="89" t="s">
        <v>54</v>
      </c>
      <c r="Q21" s="272">
        <v>387.20000000000005</v>
      </c>
      <c r="R21" s="273">
        <v>4.4000000000000004</v>
      </c>
      <c r="S21" s="274">
        <v>92.4</v>
      </c>
      <c r="T21" s="331">
        <v>0</v>
      </c>
      <c r="U21" s="447"/>
      <c r="V21" s="442"/>
      <c r="W21" s="140">
        <v>280</v>
      </c>
      <c r="X21" s="293" t="s">
        <v>99</v>
      </c>
      <c r="Y21" s="89"/>
      <c r="Z21" s="89" t="s">
        <v>87</v>
      </c>
      <c r="AA21" s="272">
        <v>389.2</v>
      </c>
      <c r="AB21" s="325">
        <v>12.04</v>
      </c>
      <c r="AC21" s="274">
        <v>77.559999999999988</v>
      </c>
      <c r="AD21" s="275">
        <v>1.4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5</v>
      </c>
      <c r="X22" s="293" t="s">
        <v>99</v>
      </c>
      <c r="Y22" s="89"/>
      <c r="Z22" s="89" t="s">
        <v>15</v>
      </c>
      <c r="AA22" s="272">
        <v>35.85</v>
      </c>
      <c r="AB22" s="273">
        <v>0.05</v>
      </c>
      <c r="AC22" s="328">
        <v>0</v>
      </c>
      <c r="AD22" s="275">
        <v>4.05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293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293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667.85</v>
      </c>
      <c r="H25" s="199">
        <v>57.849999999999994</v>
      </c>
      <c r="I25" s="199">
        <v>85.800000000000011</v>
      </c>
      <c r="J25" s="200">
        <v>9.0500000000000007</v>
      </c>
      <c r="K25" s="447"/>
      <c r="L25" s="442"/>
      <c r="M25" s="140"/>
      <c r="N25" s="294"/>
      <c r="O25" s="197" t="s">
        <v>107</v>
      </c>
      <c r="P25" s="198"/>
      <c r="Q25" s="199">
        <v>665.05000000000007</v>
      </c>
      <c r="R25" s="199">
        <v>50.6</v>
      </c>
      <c r="S25" s="199">
        <v>92.4</v>
      </c>
      <c r="T25" s="200">
        <v>9.0034999999999989</v>
      </c>
      <c r="U25" s="447"/>
      <c r="V25" s="442"/>
      <c r="W25" s="140"/>
      <c r="X25" s="294"/>
      <c r="Y25" s="197" t="s">
        <v>107</v>
      </c>
      <c r="Z25" s="198"/>
      <c r="AA25" s="199">
        <v>659.05000000000007</v>
      </c>
      <c r="AB25" s="199">
        <v>42.089999999999996</v>
      </c>
      <c r="AC25" s="199">
        <v>77.559999999999988</v>
      </c>
      <c r="AD25" s="200">
        <v>17.45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295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thickBot="1" x14ac:dyDescent="0.35">
      <c r="A27" s="447"/>
      <c r="K27" s="447"/>
      <c r="U27" s="447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8" t="s">
        <v>113</v>
      </c>
      <c r="C28" s="115">
        <v>100</v>
      </c>
      <c r="D28" s="296" t="s">
        <v>99</v>
      </c>
      <c r="E28" s="74"/>
      <c r="F28" s="74" t="s">
        <v>10</v>
      </c>
      <c r="G28" s="321">
        <v>360</v>
      </c>
      <c r="H28" s="269">
        <v>13</v>
      </c>
      <c r="I28" s="270">
        <v>68</v>
      </c>
      <c r="J28" s="271">
        <v>7</v>
      </c>
      <c r="K28" s="447"/>
      <c r="L28" s="448" t="s">
        <v>113</v>
      </c>
      <c r="M28" s="115">
        <v>70</v>
      </c>
      <c r="N28" s="296" t="s">
        <v>99</v>
      </c>
      <c r="O28" s="74"/>
      <c r="P28" s="74" t="s">
        <v>40</v>
      </c>
      <c r="Q28" s="268">
        <v>268.09999999999997</v>
      </c>
      <c r="R28" s="324">
        <v>4.55</v>
      </c>
      <c r="S28" s="327">
        <v>60.55</v>
      </c>
      <c r="T28" s="271">
        <v>0.7</v>
      </c>
      <c r="U28" s="447"/>
      <c r="V28" s="448" t="s">
        <v>113</v>
      </c>
      <c r="W28" s="115">
        <v>130</v>
      </c>
      <c r="X28" s="296" t="s">
        <v>99</v>
      </c>
      <c r="Y28" s="74"/>
      <c r="Z28" s="74" t="s">
        <v>145</v>
      </c>
      <c r="AA28" s="268">
        <v>262.60000000000002</v>
      </c>
      <c r="AB28" s="269">
        <v>14.3</v>
      </c>
      <c r="AC28" s="270">
        <v>42.9</v>
      </c>
      <c r="AD28" s="271">
        <v>0.65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9"/>
      <c r="C29" s="116">
        <v>50</v>
      </c>
      <c r="D29" s="297" t="s">
        <v>99</v>
      </c>
      <c r="E29" s="76"/>
      <c r="F29" s="76" t="s">
        <v>14</v>
      </c>
      <c r="G29" s="322">
        <v>300</v>
      </c>
      <c r="H29" s="273">
        <v>12</v>
      </c>
      <c r="I29" s="274">
        <v>6</v>
      </c>
      <c r="J29" s="275">
        <v>24</v>
      </c>
      <c r="K29" s="447"/>
      <c r="L29" s="449"/>
      <c r="M29" s="116">
        <v>25</v>
      </c>
      <c r="N29" s="297" t="s">
        <v>99</v>
      </c>
      <c r="O29" s="76"/>
      <c r="P29" s="76" t="s">
        <v>27</v>
      </c>
      <c r="Q29" s="272">
        <v>163.5</v>
      </c>
      <c r="R29" s="273">
        <v>3.75</v>
      </c>
      <c r="S29" s="274">
        <v>3.5</v>
      </c>
      <c r="T29" s="275">
        <v>16.25</v>
      </c>
      <c r="U29" s="447"/>
      <c r="V29" s="449"/>
      <c r="W29" s="116">
        <v>100</v>
      </c>
      <c r="X29" s="297" t="s">
        <v>99</v>
      </c>
      <c r="Y29" s="76"/>
      <c r="Z29" s="76" t="s">
        <v>80</v>
      </c>
      <c r="AA29" s="322">
        <v>160</v>
      </c>
      <c r="AB29" s="273">
        <v>2</v>
      </c>
      <c r="AC29" s="274">
        <v>8.5299999999999994</v>
      </c>
      <c r="AD29" s="275">
        <v>14.66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9"/>
      <c r="C30" s="116">
        <v>50</v>
      </c>
      <c r="D30" s="297" t="s">
        <v>99</v>
      </c>
      <c r="E30" s="76"/>
      <c r="F30" s="76" t="s">
        <v>25</v>
      </c>
      <c r="G30" s="322">
        <v>30</v>
      </c>
      <c r="H30" s="273">
        <v>0.5</v>
      </c>
      <c r="I30" s="328">
        <v>7</v>
      </c>
      <c r="J30" s="331">
        <v>0</v>
      </c>
      <c r="K30" s="447"/>
      <c r="L30" s="449"/>
      <c r="M30" s="116">
        <v>70</v>
      </c>
      <c r="N30" s="297" t="s">
        <v>99</v>
      </c>
      <c r="O30" s="76"/>
      <c r="P30" s="76" t="s">
        <v>26</v>
      </c>
      <c r="Q30" s="272">
        <v>31.499999999999996</v>
      </c>
      <c r="R30" s="273">
        <v>0.7</v>
      </c>
      <c r="S30" s="274">
        <v>3.5</v>
      </c>
      <c r="T30" s="331">
        <v>0</v>
      </c>
      <c r="U30" s="447"/>
      <c r="V30" s="449"/>
      <c r="W30" s="116">
        <v>5</v>
      </c>
      <c r="X30" s="297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9"/>
      <c r="C31" s="107">
        <v>30</v>
      </c>
      <c r="D31" s="297" t="s">
        <v>99</v>
      </c>
      <c r="E31" s="76"/>
      <c r="F31" s="76" t="s">
        <v>134</v>
      </c>
      <c r="G31" s="272">
        <v>120</v>
      </c>
      <c r="H31" s="273">
        <v>24</v>
      </c>
      <c r="I31" s="274">
        <v>3</v>
      </c>
      <c r="J31" s="275">
        <v>1</v>
      </c>
      <c r="K31" s="447"/>
      <c r="L31" s="449"/>
      <c r="M31" s="116">
        <v>250</v>
      </c>
      <c r="N31" s="297" t="s">
        <v>99</v>
      </c>
      <c r="O31" s="76"/>
      <c r="P31" s="76" t="s">
        <v>73</v>
      </c>
      <c r="Q31" s="322">
        <v>200</v>
      </c>
      <c r="R31" s="273">
        <v>27.5</v>
      </c>
      <c r="S31" s="274">
        <v>7.5</v>
      </c>
      <c r="T31" s="275">
        <v>5.75</v>
      </c>
      <c r="U31" s="447"/>
      <c r="V31" s="449"/>
      <c r="W31" s="116">
        <v>100</v>
      </c>
      <c r="X31" s="297" t="s">
        <v>99</v>
      </c>
      <c r="Y31" s="76"/>
      <c r="Z31" s="76" t="s">
        <v>34</v>
      </c>
      <c r="AA31" s="322">
        <v>100</v>
      </c>
      <c r="AB31" s="273">
        <v>21</v>
      </c>
      <c r="AC31" s="274">
        <v>1</v>
      </c>
      <c r="AD31" s="331">
        <v>2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9"/>
      <c r="C32" s="116"/>
      <c r="D32" s="297"/>
      <c r="E32" s="76"/>
      <c r="F32" s="76"/>
      <c r="G32" s="272"/>
      <c r="H32" s="273"/>
      <c r="I32" s="274"/>
      <c r="J32" s="275"/>
      <c r="K32" s="447"/>
      <c r="L32" s="449"/>
      <c r="M32" s="116">
        <v>30</v>
      </c>
      <c r="N32" s="297" t="s">
        <v>99</v>
      </c>
      <c r="O32" s="76"/>
      <c r="P32" s="76" t="s">
        <v>20</v>
      </c>
      <c r="Q32" s="272">
        <v>145.79999999999998</v>
      </c>
      <c r="R32" s="325">
        <v>6</v>
      </c>
      <c r="S32" s="274">
        <v>9.9</v>
      </c>
      <c r="T32" s="275">
        <v>9.2999999999999989</v>
      </c>
      <c r="U32" s="447"/>
      <c r="V32" s="449"/>
      <c r="W32" s="116">
        <v>3</v>
      </c>
      <c r="X32" s="297" t="s">
        <v>100</v>
      </c>
      <c r="Y32" s="76"/>
      <c r="Z32" s="76" t="s">
        <v>5</v>
      </c>
      <c r="AA32" s="272">
        <v>240</v>
      </c>
      <c r="AB32" s="273">
        <v>18</v>
      </c>
      <c r="AC32" s="274">
        <v>0</v>
      </c>
      <c r="AD32" s="275">
        <v>15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9"/>
      <c r="C33" s="116"/>
      <c r="D33" s="297"/>
      <c r="E33" s="184"/>
      <c r="F33" s="184"/>
      <c r="G33" s="207"/>
      <c r="H33" s="216"/>
      <c r="I33" s="226"/>
      <c r="J33" s="232"/>
      <c r="K33" s="447"/>
      <c r="L33" s="449"/>
      <c r="M33" s="116"/>
      <c r="N33" s="297"/>
      <c r="O33" s="184"/>
      <c r="P33" s="184"/>
      <c r="Q33" s="207"/>
      <c r="R33" s="216"/>
      <c r="S33" s="226"/>
      <c r="T33" s="232"/>
      <c r="U33" s="447"/>
      <c r="V33" s="449"/>
      <c r="W33" s="116"/>
      <c r="X33" s="297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9"/>
      <c r="C34" s="116"/>
      <c r="D34" s="298"/>
      <c r="E34" s="197" t="s">
        <v>107</v>
      </c>
      <c r="F34" s="198"/>
      <c r="G34" s="323">
        <v>810</v>
      </c>
      <c r="H34" s="199">
        <v>49.5</v>
      </c>
      <c r="I34" s="323">
        <v>84</v>
      </c>
      <c r="J34" s="332">
        <v>32</v>
      </c>
      <c r="K34" s="447"/>
      <c r="L34" s="449"/>
      <c r="M34" s="116"/>
      <c r="N34" s="298"/>
      <c r="O34" s="197" t="s">
        <v>107</v>
      </c>
      <c r="P34" s="198"/>
      <c r="Q34" s="323">
        <v>808.89999999999986</v>
      </c>
      <c r="R34" s="199">
        <v>42.5</v>
      </c>
      <c r="S34" s="199">
        <v>84.95</v>
      </c>
      <c r="T34" s="200">
        <v>32</v>
      </c>
      <c r="U34" s="447"/>
      <c r="V34" s="449"/>
      <c r="W34" s="116"/>
      <c r="X34" s="298"/>
      <c r="Y34" s="197" t="s">
        <v>107</v>
      </c>
      <c r="Z34" s="198"/>
      <c r="AA34" s="199">
        <v>798.45</v>
      </c>
      <c r="AB34" s="199">
        <v>55.35</v>
      </c>
      <c r="AC34" s="199">
        <v>52.43</v>
      </c>
      <c r="AD34" s="200">
        <v>36.36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50"/>
      <c r="C35" s="117"/>
      <c r="D35" s="299"/>
      <c r="E35" s="185"/>
      <c r="F35" s="185"/>
      <c r="G35" s="208"/>
      <c r="H35" s="217"/>
      <c r="I35" s="227"/>
      <c r="J35" s="233"/>
      <c r="K35" s="447"/>
      <c r="L35" s="450"/>
      <c r="M35" s="117"/>
      <c r="N35" s="299"/>
      <c r="O35" s="185"/>
      <c r="P35" s="185"/>
      <c r="Q35" s="208"/>
      <c r="R35" s="217"/>
      <c r="S35" s="227"/>
      <c r="T35" s="233"/>
      <c r="U35" s="447"/>
      <c r="V35" s="450"/>
      <c r="W35" s="117"/>
      <c r="X35" s="299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thickBot="1" x14ac:dyDescent="0.35">
      <c r="A36" s="447"/>
      <c r="K36" s="447"/>
      <c r="U36" s="447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200</v>
      </c>
      <c r="D37" s="300" t="s">
        <v>99</v>
      </c>
      <c r="E37" s="79"/>
      <c r="F37" s="79" t="s">
        <v>48</v>
      </c>
      <c r="G37" s="321">
        <v>430</v>
      </c>
      <c r="H37" s="269">
        <v>38</v>
      </c>
      <c r="I37" s="327">
        <v>0</v>
      </c>
      <c r="J37" s="330">
        <v>30</v>
      </c>
      <c r="K37" s="447"/>
      <c r="L37" s="432" t="s">
        <v>114</v>
      </c>
      <c r="M37" s="118">
        <v>200</v>
      </c>
      <c r="N37" s="300" t="s">
        <v>99</v>
      </c>
      <c r="O37" s="79"/>
      <c r="P37" s="79" t="s">
        <v>31</v>
      </c>
      <c r="Q37" s="268">
        <v>434</v>
      </c>
      <c r="R37" s="324">
        <v>40</v>
      </c>
      <c r="S37" s="327">
        <v>0</v>
      </c>
      <c r="T37" s="271">
        <v>28</v>
      </c>
      <c r="U37" s="447"/>
      <c r="V37" s="432" t="s">
        <v>114</v>
      </c>
      <c r="W37" s="118">
        <v>255.29411764705881</v>
      </c>
      <c r="X37" s="300" t="s">
        <v>99</v>
      </c>
      <c r="Y37" s="79"/>
      <c r="Z37" s="79" t="s">
        <v>45</v>
      </c>
      <c r="AA37" s="321">
        <v>433.99999999999994</v>
      </c>
      <c r="AB37" s="324">
        <v>48.505882352941171</v>
      </c>
      <c r="AC37" s="327">
        <v>0</v>
      </c>
      <c r="AD37" s="330">
        <v>25.52941176470588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350</v>
      </c>
      <c r="D38" s="301" t="s">
        <v>99</v>
      </c>
      <c r="E38" s="81"/>
      <c r="F38" s="81" t="s">
        <v>54</v>
      </c>
      <c r="G38" s="322">
        <v>308</v>
      </c>
      <c r="H38" s="325">
        <v>3.5</v>
      </c>
      <c r="I38" s="328">
        <v>73.5</v>
      </c>
      <c r="J38" s="331">
        <v>0</v>
      </c>
      <c r="K38" s="447"/>
      <c r="L38" s="433"/>
      <c r="M38" s="119">
        <v>240</v>
      </c>
      <c r="N38" s="301" t="s">
        <v>99</v>
      </c>
      <c r="O38" s="81"/>
      <c r="P38" s="81" t="s">
        <v>42</v>
      </c>
      <c r="Q38" s="322">
        <v>312</v>
      </c>
      <c r="R38" s="273">
        <v>5.76</v>
      </c>
      <c r="S38" s="328">
        <v>68.64</v>
      </c>
      <c r="T38" s="275">
        <v>0.48</v>
      </c>
      <c r="U38" s="447"/>
      <c r="V38" s="433"/>
      <c r="W38" s="119">
        <v>254.99999999999997</v>
      </c>
      <c r="X38" s="301" t="s">
        <v>99</v>
      </c>
      <c r="Y38" s="81"/>
      <c r="Z38" s="81" t="s">
        <v>56</v>
      </c>
      <c r="AA38" s="322">
        <v>311.09999999999997</v>
      </c>
      <c r="AB38" s="325">
        <v>10.199999999999999</v>
      </c>
      <c r="AC38" s="328">
        <v>56.099999999999994</v>
      </c>
      <c r="AD38" s="331">
        <v>2.5499999999999998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5</v>
      </c>
      <c r="D39" s="301" t="s">
        <v>99</v>
      </c>
      <c r="E39" s="81"/>
      <c r="F39" s="81" t="s">
        <v>15</v>
      </c>
      <c r="G39" s="272">
        <v>35.85</v>
      </c>
      <c r="H39" s="273">
        <v>0.05</v>
      </c>
      <c r="I39" s="328">
        <v>0</v>
      </c>
      <c r="J39" s="275">
        <v>4.05</v>
      </c>
      <c r="K39" s="447"/>
      <c r="L39" s="433"/>
      <c r="M39" s="119">
        <v>5</v>
      </c>
      <c r="N39" s="301" t="s">
        <v>99</v>
      </c>
      <c r="O39" s="81"/>
      <c r="P39" s="81" t="s">
        <v>15</v>
      </c>
      <c r="Q39" s="272">
        <v>35.85</v>
      </c>
      <c r="R39" s="273">
        <v>0.05</v>
      </c>
      <c r="S39" s="328">
        <v>0</v>
      </c>
      <c r="T39" s="275">
        <v>4.05</v>
      </c>
      <c r="U39" s="447"/>
      <c r="V39" s="433"/>
      <c r="W39" s="119">
        <v>5</v>
      </c>
      <c r="X39" s="301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01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01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839.85</v>
      </c>
      <c r="H42" s="199">
        <v>41.55</v>
      </c>
      <c r="I42" s="323">
        <v>89.5</v>
      </c>
      <c r="J42" s="200">
        <v>34.049999999999997</v>
      </c>
      <c r="K42" s="447"/>
      <c r="L42" s="433"/>
      <c r="M42" s="119"/>
      <c r="N42" s="302"/>
      <c r="O42" s="197" t="s">
        <v>107</v>
      </c>
      <c r="P42" s="198"/>
      <c r="Q42" s="199">
        <v>851.85</v>
      </c>
      <c r="R42" s="199">
        <v>49.589999999999996</v>
      </c>
      <c r="S42" s="199">
        <v>84.4</v>
      </c>
      <c r="T42" s="200">
        <v>33.99</v>
      </c>
      <c r="U42" s="447"/>
      <c r="V42" s="433"/>
      <c r="W42" s="119"/>
      <c r="X42" s="302"/>
      <c r="Y42" s="197" t="s">
        <v>107</v>
      </c>
      <c r="Z42" s="198"/>
      <c r="AA42" s="323">
        <v>856.09999999999991</v>
      </c>
      <c r="AB42" s="323">
        <v>58.705882352941174</v>
      </c>
      <c r="AC42" s="323">
        <v>72.099999999999994</v>
      </c>
      <c r="AD42" s="332">
        <v>33.029411764705884</v>
      </c>
    </row>
    <row r="43" spans="1:44" ht="15.6" thickTop="1" thickBot="1" x14ac:dyDescent="0.35">
      <c r="A43" s="447"/>
      <c r="B43" s="434"/>
      <c r="C43" s="303"/>
      <c r="D43" s="304"/>
      <c r="E43" s="190"/>
      <c r="F43" s="190"/>
      <c r="G43" s="211"/>
      <c r="H43" s="220"/>
      <c r="I43" s="229"/>
      <c r="J43" s="235"/>
      <c r="K43" s="447"/>
      <c r="L43" s="434"/>
      <c r="M43" s="303"/>
      <c r="N43" s="304"/>
      <c r="O43" s="190"/>
      <c r="P43" s="190"/>
      <c r="Q43" s="211"/>
      <c r="R43" s="220"/>
      <c r="S43" s="229"/>
      <c r="T43" s="235"/>
      <c r="U43" s="447"/>
      <c r="V43" s="434"/>
      <c r="W43" s="303"/>
      <c r="X43" s="304"/>
      <c r="Y43" s="190"/>
      <c r="Z43" s="190"/>
      <c r="AA43" s="211"/>
      <c r="AB43" s="220"/>
      <c r="AC43" s="229"/>
      <c r="AD43" s="235"/>
    </row>
    <row r="44" spans="1:44" ht="15" thickBot="1" x14ac:dyDescent="0.35"/>
    <row r="45" spans="1:44" ht="15" thickBot="1" x14ac:dyDescent="0.35">
      <c r="C45" s="128"/>
      <c r="D45" s="55"/>
      <c r="E45" s="63" t="s">
        <v>106</v>
      </c>
      <c r="F45" s="63"/>
      <c r="G45" s="212">
        <v>3527.0499999999997</v>
      </c>
      <c r="H45" s="221">
        <v>266.84999999999997</v>
      </c>
      <c r="I45" s="223">
        <v>347</v>
      </c>
      <c r="J45" s="280">
        <v>114.35</v>
      </c>
      <c r="M45" s="128"/>
      <c r="N45" s="55"/>
      <c r="O45" s="63" t="s">
        <v>106</v>
      </c>
      <c r="P45" s="63"/>
      <c r="Q45" s="212">
        <v>3535.92</v>
      </c>
      <c r="R45" s="221">
        <v>258.6782178217822</v>
      </c>
      <c r="S45" s="223">
        <v>336.60465346534653</v>
      </c>
      <c r="T45" s="280">
        <v>119.89250990099009</v>
      </c>
      <c r="W45" s="128"/>
      <c r="X45" s="55"/>
      <c r="Y45" s="63" t="s">
        <v>106</v>
      </c>
      <c r="Z45" s="63"/>
      <c r="AA45" s="212">
        <v>3529.95</v>
      </c>
      <c r="AB45" s="221">
        <v>271.10435692921237</v>
      </c>
      <c r="AC45" s="223">
        <v>293.14338983050845</v>
      </c>
      <c r="AD45" s="333">
        <v>125.99364905284146</v>
      </c>
    </row>
  </sheetData>
  <mergeCells count="22">
    <mergeCell ref="A4:A43"/>
    <mergeCell ref="B4:B10"/>
    <mergeCell ref="L4:L10"/>
    <mergeCell ref="V4:V10"/>
    <mergeCell ref="B12:B18"/>
    <mergeCell ref="L12:L18"/>
    <mergeCell ref="V12:V18"/>
    <mergeCell ref="B20:B26"/>
    <mergeCell ref="L20:L26"/>
    <mergeCell ref="V20:V26"/>
    <mergeCell ref="B37:B43"/>
    <mergeCell ref="L37:L43"/>
    <mergeCell ref="V37:V43"/>
    <mergeCell ref="K4:K43"/>
    <mergeCell ref="U4:U43"/>
    <mergeCell ref="AG2:AH2"/>
    <mergeCell ref="AJ2:AK2"/>
    <mergeCell ref="AN2:AO2"/>
    <mergeCell ref="AQ2:AR2"/>
    <mergeCell ref="B28:B35"/>
    <mergeCell ref="L28:L35"/>
    <mergeCell ref="V28:V35"/>
  </mergeCells>
  <conditionalFormatting sqref="AF4:AH4 AH5:AH28 AH30:AH36">
    <cfRule type="expression" dxfId="107" priority="18">
      <formula>#REF!&lt;&gt;""</formula>
    </cfRule>
  </conditionalFormatting>
  <conditionalFormatting sqref="AI4">
    <cfRule type="expression" dxfId="106" priority="17">
      <formula>#REF!&lt;&gt;""</formula>
    </cfRule>
  </conditionalFormatting>
  <conditionalFormatting sqref="AJ4:AK4 AK5:AK28 AK30:AK36">
    <cfRule type="expression" dxfId="105" priority="16">
      <formula>#REF!&lt;&gt;""</formula>
    </cfRule>
  </conditionalFormatting>
  <conditionalFormatting sqref="AF6:AG6">
    <cfRule type="expression" dxfId="104" priority="15">
      <formula>#REF!&lt;&gt;""</formula>
    </cfRule>
  </conditionalFormatting>
  <conditionalFormatting sqref="AI6">
    <cfRule type="expression" dxfId="103" priority="14">
      <formula>#REF!&lt;&gt;""</formula>
    </cfRule>
  </conditionalFormatting>
  <conditionalFormatting sqref="AJ6">
    <cfRule type="expression" dxfId="102" priority="13">
      <formula>#REF!&lt;&gt;""</formula>
    </cfRule>
  </conditionalFormatting>
  <conditionalFormatting sqref="AF30:AG30 AI30:AJ30">
    <cfRule type="expression" dxfId="101" priority="12">
      <formula>$L25&lt;&gt;""</formula>
    </cfRule>
  </conditionalFormatting>
  <conditionalFormatting sqref="AF31:AG31 AI31:AJ31">
    <cfRule type="expression" dxfId="100" priority="19">
      <formula>$L25&lt;&gt;""</formula>
    </cfRule>
  </conditionalFormatting>
  <conditionalFormatting sqref="AO32:AO38">
    <cfRule type="expression" dxfId="99" priority="11">
      <formula>#REF!&lt;&gt;""</formula>
    </cfRule>
  </conditionalFormatting>
  <conditionalFormatting sqref="AH29">
    <cfRule type="expression" dxfId="98" priority="6">
      <formula>#REF!&lt;&gt;""</formula>
    </cfRule>
  </conditionalFormatting>
  <conditionalFormatting sqref="AR32:AR38">
    <cfRule type="expression" dxfId="97" priority="10">
      <formula>#REF!&lt;&gt;""</formula>
    </cfRule>
  </conditionalFormatting>
  <conditionalFormatting sqref="AO8">
    <cfRule type="expression" dxfId="96" priority="4">
      <formula>#REF!&lt;&gt;""</formula>
    </cfRule>
  </conditionalFormatting>
  <conditionalFormatting sqref="AR8">
    <cfRule type="expression" dxfId="95" priority="3">
      <formula>#REF!&lt;&gt;""</formula>
    </cfRule>
  </conditionalFormatting>
  <conditionalFormatting sqref="AH37:AH38">
    <cfRule type="expression" dxfId="94" priority="2">
      <formula>#REF!&lt;&gt;""</formula>
    </cfRule>
  </conditionalFormatting>
  <conditionalFormatting sqref="AM9:AN9 AP9:AQ9">
    <cfRule type="expression" dxfId="93" priority="9">
      <formula>$L8&lt;&gt;""</formula>
    </cfRule>
  </conditionalFormatting>
  <conditionalFormatting sqref="AO4:AO7 AO9:AO31">
    <cfRule type="expression" dxfId="92" priority="8">
      <formula>#REF!&lt;&gt;""</formula>
    </cfRule>
  </conditionalFormatting>
  <conditionalFormatting sqref="AR4:AR7 AR9:AR31">
    <cfRule type="expression" dxfId="91" priority="7">
      <formula>#REF!&lt;&gt;""</formula>
    </cfRule>
  </conditionalFormatting>
  <conditionalFormatting sqref="AK37:AK38">
    <cfRule type="expression" dxfId="90" priority="1">
      <formula>#REF!&lt;&gt;""</formula>
    </cfRule>
  </conditionalFormatting>
  <conditionalFormatting sqref="AK29">
    <cfRule type="expression" dxfId="89" priority="5">
      <formula>#REF!&lt;&gt;""</formula>
    </cfRule>
  </conditionalFormatting>
  <dataValidations count="2">
    <dataValidation type="list" showInputMessage="1" showErrorMessage="1" sqref="Z28:Z33 P28:P33 Z18:Z24 P4:P8 Z4:Z8 P10:P16 P35:P41 P18:P24 F4:F45 Z10:Z16 Z35:Z41" xr:uid="{00000000-0002-0000-0E00-000000000000}">
      <formula1>$A$170:$A$827</formula1>
    </dataValidation>
    <dataValidation type="list" showInputMessage="1" showErrorMessage="1" sqref="AF29:AF31 AI6 AF6 AI4 AF4 AI29:AI31" xr:uid="{00000000-0002-0000-0E00-000001000000}">
      <formula1>$A$3:$A$687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R45"/>
  <sheetViews>
    <sheetView zoomScale="70" zoomScaleNormal="70" workbookViewId="0">
      <selection activeCell="AF1" sqref="AF1:AR1048576"/>
    </sheetView>
  </sheetViews>
  <sheetFormatPr defaultRowHeight="14.4" x14ac:dyDescent="0.3"/>
  <cols>
    <col min="1" max="1" width="5.88671875" customWidth="1"/>
    <col min="2" max="2" width="4.88671875" customWidth="1"/>
    <col min="3" max="3" width="5.5546875" customWidth="1"/>
    <col min="4" max="4" width="7.21875" customWidth="1"/>
    <col min="5" max="5" width="8.44140625" customWidth="1"/>
    <col min="6" max="6" width="22.88671875" bestFit="1" customWidth="1"/>
    <col min="7" max="7" width="6.77734375" bestFit="1" customWidth="1"/>
    <col min="8" max="8" width="7.5546875" bestFit="1" customWidth="1"/>
    <col min="9" max="9" width="8.21875" bestFit="1" customWidth="1"/>
    <col min="10" max="10" width="5.5546875" bestFit="1" customWidth="1"/>
    <col min="11" max="11" width="5.88671875" customWidth="1"/>
    <col min="12" max="12" width="4.88671875" customWidth="1"/>
    <col min="13" max="13" width="5.5546875" customWidth="1"/>
    <col min="14" max="14" width="7.21875" customWidth="1"/>
    <col min="15" max="15" width="8.88671875" customWidth="1"/>
    <col min="16" max="16" width="22.77734375" bestFit="1" customWidth="1"/>
    <col min="17" max="17" width="6.77734375" bestFit="1" customWidth="1"/>
    <col min="18" max="18" width="7.5546875" bestFit="1" customWidth="1"/>
    <col min="19" max="19" width="8.21875" bestFit="1" customWidth="1"/>
    <col min="20" max="20" width="5.5546875" bestFit="1" customWidth="1"/>
    <col min="21" max="21" width="5.88671875" customWidth="1"/>
    <col min="22" max="22" width="4.88671875" customWidth="1"/>
    <col min="23" max="23" width="5.5546875" customWidth="1"/>
    <col min="24" max="24" width="7.21875" customWidth="1"/>
    <col min="25" max="25" width="7.44140625" customWidth="1"/>
    <col min="26" max="26" width="25.109375" bestFit="1" customWidth="1"/>
    <col min="27" max="27" width="6.77734375" bestFit="1" customWidth="1"/>
    <col min="28" max="28" width="7.5546875" bestFit="1" customWidth="1"/>
    <col min="29" max="29" width="8.21875" bestFit="1" customWidth="1"/>
    <col min="30" max="30" width="5.5546875" bestFit="1" customWidth="1"/>
    <col min="32" max="32" width="26.77734375" bestFit="1" customWidth="1"/>
    <col min="33" max="33" width="4.44140625" bestFit="1" customWidth="1"/>
    <col min="34" max="34" width="2.33203125" bestFit="1" customWidth="1"/>
    <col min="35" max="35" width="26.77734375" bestFit="1" customWidth="1"/>
    <col min="36" max="36" width="4.44140625" bestFit="1" customWidth="1"/>
    <col min="37" max="37" width="3" bestFit="1" customWidth="1"/>
    <col min="39" max="39" width="16.6640625" bestFit="1" customWidth="1"/>
    <col min="40" max="40" width="4.44140625" bestFit="1" customWidth="1"/>
    <col min="41" max="41" width="3" bestFit="1" customWidth="1"/>
    <col min="42" max="42" width="20.77734375" bestFit="1" customWidth="1"/>
    <col min="43" max="43" width="4.44140625" bestFit="1" customWidth="1"/>
    <col min="44" max="44" width="3.44140625" bestFit="1" customWidth="1"/>
  </cols>
  <sheetData>
    <row r="1" spans="1:44" ht="15" thickBot="1" x14ac:dyDescent="0.35"/>
    <row r="2" spans="1:44" ht="30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M3" s="3"/>
      <c r="N3" s="3"/>
      <c r="P3" s="7"/>
      <c r="Q3" s="7"/>
      <c r="R3" s="7"/>
      <c r="S3" s="7"/>
      <c r="T3" s="7"/>
      <c r="V3" s="7"/>
      <c r="W3" s="3"/>
      <c r="X3" s="3"/>
      <c r="Y3" t="s">
        <v>108</v>
      </c>
      <c r="Z3" s="7"/>
      <c r="AA3" s="7"/>
      <c r="AB3" s="7"/>
      <c r="AC3" s="7"/>
      <c r="AD3" s="7"/>
    </row>
    <row r="4" spans="1:44" ht="15" customHeight="1" thickTop="1" x14ac:dyDescent="0.3">
      <c r="A4" s="447" t="s">
        <v>125</v>
      </c>
      <c r="B4" s="435" t="s">
        <v>110</v>
      </c>
      <c r="C4" s="281">
        <v>5</v>
      </c>
      <c r="D4" s="282" t="s">
        <v>102</v>
      </c>
      <c r="E4" s="66"/>
      <c r="F4" s="66" t="s">
        <v>5</v>
      </c>
      <c r="G4" s="321">
        <v>400</v>
      </c>
      <c r="H4" s="324">
        <v>30</v>
      </c>
      <c r="I4" s="327">
        <v>0</v>
      </c>
      <c r="J4" s="330">
        <v>25</v>
      </c>
      <c r="K4" s="447" t="s">
        <v>125</v>
      </c>
      <c r="L4" s="435" t="s">
        <v>110</v>
      </c>
      <c r="M4" s="281">
        <v>120</v>
      </c>
      <c r="N4" s="282" t="s">
        <v>99</v>
      </c>
      <c r="O4" s="66"/>
      <c r="P4" s="66" t="s">
        <v>6</v>
      </c>
      <c r="Q4" s="268">
        <v>284.52000000000004</v>
      </c>
      <c r="R4" s="269">
        <v>23.16</v>
      </c>
      <c r="S4" s="270">
        <v>0.72</v>
      </c>
      <c r="T4" s="330">
        <v>21</v>
      </c>
      <c r="U4" s="447" t="s">
        <v>125</v>
      </c>
      <c r="V4" s="435" t="s">
        <v>110</v>
      </c>
      <c r="W4" s="281">
        <v>300</v>
      </c>
      <c r="X4" s="282" t="s">
        <v>99</v>
      </c>
      <c r="Y4" s="66"/>
      <c r="Z4" s="66" t="s">
        <v>73</v>
      </c>
      <c r="AA4" s="321">
        <v>240</v>
      </c>
      <c r="AB4" s="324">
        <v>33</v>
      </c>
      <c r="AC4" s="327">
        <v>9</v>
      </c>
      <c r="AD4" s="271">
        <v>6.8999999999999995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32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322">
        <v>141</v>
      </c>
      <c r="R5" s="273">
        <v>7.6782178217821775</v>
      </c>
      <c r="S5" s="328">
        <v>23.034653465346533</v>
      </c>
      <c r="T5" s="275">
        <v>0.34900990099009899</v>
      </c>
      <c r="U5" s="447"/>
      <c r="V5" s="436"/>
      <c r="W5" s="283">
        <v>160</v>
      </c>
      <c r="X5" s="284" t="s">
        <v>99</v>
      </c>
      <c r="Y5" s="60"/>
      <c r="Z5" s="60" t="s">
        <v>29</v>
      </c>
      <c r="AA5" s="322">
        <v>160</v>
      </c>
      <c r="AB5" s="325">
        <v>0</v>
      </c>
      <c r="AC5" s="274">
        <v>36.800000000000004</v>
      </c>
      <c r="AD5" s="275">
        <v>1.6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150</v>
      </c>
      <c r="D6" s="284" t="s">
        <v>99</v>
      </c>
      <c r="E6" s="60"/>
      <c r="F6" s="60" t="s">
        <v>43</v>
      </c>
      <c r="G6" s="322">
        <v>150</v>
      </c>
      <c r="H6" s="273">
        <v>28.5</v>
      </c>
      <c r="I6" s="274">
        <v>1.5</v>
      </c>
      <c r="J6" s="331">
        <v>3</v>
      </c>
      <c r="K6" s="447"/>
      <c r="L6" s="436"/>
      <c r="M6" s="283">
        <v>95</v>
      </c>
      <c r="N6" s="284" t="s">
        <v>99</v>
      </c>
      <c r="O6" s="60"/>
      <c r="P6" s="60" t="s">
        <v>41</v>
      </c>
      <c r="Q6" s="272">
        <v>264.09999999999997</v>
      </c>
      <c r="R6" s="273">
        <v>25.65</v>
      </c>
      <c r="S6" s="274">
        <v>1.9</v>
      </c>
      <c r="T6" s="275">
        <v>15.2</v>
      </c>
      <c r="U6" s="447"/>
      <c r="V6" s="436"/>
      <c r="W6" s="283">
        <v>35</v>
      </c>
      <c r="X6" s="284" t="s">
        <v>99</v>
      </c>
      <c r="Y6" s="60"/>
      <c r="Z6" s="60" t="s">
        <v>14</v>
      </c>
      <c r="AA6" s="322">
        <v>210</v>
      </c>
      <c r="AB6" s="273">
        <v>8.3999999999999986</v>
      </c>
      <c r="AC6" s="274">
        <v>4.1999999999999993</v>
      </c>
      <c r="AD6" s="275">
        <v>16.799999999999997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>
        <v>30</v>
      </c>
      <c r="X7" s="284" t="s">
        <v>99</v>
      </c>
      <c r="Y7" s="60"/>
      <c r="Z7" s="60" t="s">
        <v>134</v>
      </c>
      <c r="AA7" s="322">
        <v>120</v>
      </c>
      <c r="AB7" s="325">
        <v>24</v>
      </c>
      <c r="AC7" s="328">
        <v>3</v>
      </c>
      <c r="AD7" s="331">
        <v>1</v>
      </c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284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726.85</v>
      </c>
      <c r="H9" s="323">
        <v>63.949999999999996</v>
      </c>
      <c r="I9" s="199">
        <v>28.7</v>
      </c>
      <c r="J9" s="200">
        <v>33.75</v>
      </c>
      <c r="K9" s="447"/>
      <c r="L9" s="436"/>
      <c r="M9" s="283"/>
      <c r="N9" s="285"/>
      <c r="O9" s="197" t="s">
        <v>107</v>
      </c>
      <c r="P9" s="198"/>
      <c r="Q9" s="199">
        <v>728.62</v>
      </c>
      <c r="R9" s="199">
        <v>58.588217821782173</v>
      </c>
      <c r="S9" s="199">
        <v>27.35465346534653</v>
      </c>
      <c r="T9" s="200">
        <v>39.199009900990099</v>
      </c>
      <c r="U9" s="447"/>
      <c r="V9" s="436"/>
      <c r="W9" s="283"/>
      <c r="X9" s="285"/>
      <c r="Y9" s="197" t="s">
        <v>107</v>
      </c>
      <c r="Z9" s="198"/>
      <c r="AA9" s="323">
        <v>730</v>
      </c>
      <c r="AB9" s="199">
        <v>65.400000000000006</v>
      </c>
      <c r="AC9" s="323">
        <v>53</v>
      </c>
      <c r="AD9" s="200">
        <v>26.299999999999997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 t="s">
        <v>108</v>
      </c>
      <c r="H10" s="217" t="s">
        <v>108</v>
      </c>
      <c r="I10" s="227" t="s">
        <v>108</v>
      </c>
      <c r="J10" s="233" t="s">
        <v>108</v>
      </c>
      <c r="K10" s="447"/>
      <c r="L10" s="437"/>
      <c r="M10" s="286"/>
      <c r="N10" s="287"/>
      <c r="O10" s="174"/>
      <c r="P10" s="174"/>
      <c r="Q10" s="208" t="s">
        <v>108</v>
      </c>
      <c r="R10" s="217" t="s">
        <v>108</v>
      </c>
      <c r="S10" s="227" t="s">
        <v>108</v>
      </c>
      <c r="T10" s="233" t="s">
        <v>108</v>
      </c>
      <c r="U10" s="447"/>
      <c r="V10" s="437"/>
      <c r="W10" s="286"/>
      <c r="X10" s="287"/>
      <c r="Y10" s="174"/>
      <c r="Z10" s="174"/>
      <c r="AA10" s="208" t="s">
        <v>108</v>
      </c>
      <c r="AB10" s="217" t="s">
        <v>108</v>
      </c>
      <c r="AC10" s="227" t="s">
        <v>108</v>
      </c>
      <c r="AD10" s="233" t="s">
        <v>108</v>
      </c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K11" s="447"/>
      <c r="U11" s="447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250</v>
      </c>
      <c r="D12" s="288" t="s">
        <v>99</v>
      </c>
      <c r="E12" s="67"/>
      <c r="F12" s="67" t="s">
        <v>18</v>
      </c>
      <c r="G12" s="268">
        <v>162.5</v>
      </c>
      <c r="H12" s="324">
        <v>30</v>
      </c>
      <c r="I12" s="327">
        <v>10</v>
      </c>
      <c r="J12" s="271">
        <v>2.5</v>
      </c>
      <c r="K12" s="447"/>
      <c r="L12" s="438" t="s">
        <v>111</v>
      </c>
      <c r="M12" s="112">
        <v>150</v>
      </c>
      <c r="N12" s="288" t="s">
        <v>99</v>
      </c>
      <c r="O12" s="67"/>
      <c r="P12" s="67" t="s">
        <v>44</v>
      </c>
      <c r="Q12" s="268">
        <v>166.5</v>
      </c>
      <c r="R12" s="269">
        <v>36.900000000000006</v>
      </c>
      <c r="S12" s="327">
        <v>3</v>
      </c>
      <c r="T12" s="271">
        <v>0.75</v>
      </c>
      <c r="U12" s="447"/>
      <c r="V12" s="438" t="s">
        <v>111</v>
      </c>
      <c r="W12" s="112">
        <v>165</v>
      </c>
      <c r="X12" s="288" t="s">
        <v>99</v>
      </c>
      <c r="Y12" s="67"/>
      <c r="Z12" s="67" t="s">
        <v>43</v>
      </c>
      <c r="AA12" s="321">
        <v>165</v>
      </c>
      <c r="AB12" s="269">
        <v>31.349999999999998</v>
      </c>
      <c r="AC12" s="270">
        <v>1.65</v>
      </c>
      <c r="AD12" s="271">
        <v>3.3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>
        <v>300</v>
      </c>
      <c r="D13" s="289" t="s">
        <v>99</v>
      </c>
      <c r="E13" s="62"/>
      <c r="F13" s="62" t="s">
        <v>29</v>
      </c>
      <c r="G13" s="322">
        <v>300</v>
      </c>
      <c r="H13" s="325">
        <v>0</v>
      </c>
      <c r="I13" s="328">
        <v>69</v>
      </c>
      <c r="J13" s="331">
        <v>3</v>
      </c>
      <c r="K13" s="447"/>
      <c r="L13" s="439"/>
      <c r="M13" s="113">
        <v>7.5</v>
      </c>
      <c r="N13" s="289" t="s">
        <v>103</v>
      </c>
      <c r="O13" s="62"/>
      <c r="P13" s="62" t="s">
        <v>8</v>
      </c>
      <c r="Q13" s="272">
        <v>292.5</v>
      </c>
      <c r="R13" s="325">
        <v>6</v>
      </c>
      <c r="S13" s="328">
        <v>60</v>
      </c>
      <c r="T13" s="275">
        <v>2.25</v>
      </c>
      <c r="U13" s="447"/>
      <c r="V13" s="439"/>
      <c r="W13" s="113">
        <v>8</v>
      </c>
      <c r="X13" s="289" t="s">
        <v>103</v>
      </c>
      <c r="Y13" s="62"/>
      <c r="Z13" s="62" t="s">
        <v>17</v>
      </c>
      <c r="AA13" s="272">
        <v>283.2</v>
      </c>
      <c r="AB13" s="325">
        <v>8</v>
      </c>
      <c r="AC13" s="274">
        <v>50.400000000000006</v>
      </c>
      <c r="AD13" s="331">
        <v>4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06">
        <v>30</v>
      </c>
      <c r="D14" s="289" t="s">
        <v>99</v>
      </c>
      <c r="E14" s="62"/>
      <c r="F14" s="62" t="s">
        <v>134</v>
      </c>
      <c r="G14" s="322">
        <v>120</v>
      </c>
      <c r="H14" s="325">
        <v>24</v>
      </c>
      <c r="I14" s="328">
        <v>3</v>
      </c>
      <c r="J14" s="331">
        <v>1</v>
      </c>
      <c r="K14" s="447"/>
      <c r="L14" s="439"/>
      <c r="M14" s="113">
        <v>150</v>
      </c>
      <c r="N14" s="289" t="s">
        <v>99</v>
      </c>
      <c r="O14" s="62"/>
      <c r="P14" s="62" t="s">
        <v>73</v>
      </c>
      <c r="Q14" s="322">
        <v>120</v>
      </c>
      <c r="R14" s="273">
        <v>16.5</v>
      </c>
      <c r="S14" s="274">
        <v>4.5</v>
      </c>
      <c r="T14" s="275">
        <v>3.4499999999999997</v>
      </c>
      <c r="U14" s="447"/>
      <c r="V14" s="439"/>
      <c r="W14" s="113">
        <v>60</v>
      </c>
      <c r="X14" s="289" t="s">
        <v>99</v>
      </c>
      <c r="Y14" s="62"/>
      <c r="Z14" s="62" t="s">
        <v>24</v>
      </c>
      <c r="AA14" s="272">
        <v>103.35</v>
      </c>
      <c r="AB14" s="325">
        <v>12</v>
      </c>
      <c r="AC14" s="274">
        <v>1.2</v>
      </c>
      <c r="AD14" s="275">
        <v>4.8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>
        <v>10</v>
      </c>
      <c r="X15" s="289" t="s">
        <v>99</v>
      </c>
      <c r="Y15" s="62"/>
      <c r="Z15" s="62" t="s">
        <v>19</v>
      </c>
      <c r="AA15" s="322">
        <v>23</v>
      </c>
      <c r="AB15" s="273">
        <v>0.70000000000000007</v>
      </c>
      <c r="AC15" s="274">
        <v>0.5</v>
      </c>
      <c r="AD15" s="331">
        <v>2</v>
      </c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289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199">
        <v>582.5</v>
      </c>
      <c r="H17" s="323">
        <v>54</v>
      </c>
      <c r="I17" s="323">
        <v>82</v>
      </c>
      <c r="J17" s="200">
        <v>6.5</v>
      </c>
      <c r="K17" s="447"/>
      <c r="L17" s="439"/>
      <c r="M17" s="113"/>
      <c r="N17" s="290"/>
      <c r="O17" s="197" t="s">
        <v>107</v>
      </c>
      <c r="P17" s="198"/>
      <c r="Q17" s="323">
        <v>579</v>
      </c>
      <c r="R17" s="199">
        <v>59.400000000000006</v>
      </c>
      <c r="S17" s="199">
        <v>67.5</v>
      </c>
      <c r="T17" s="200">
        <v>6.4499999999999993</v>
      </c>
      <c r="U17" s="447"/>
      <c r="V17" s="439"/>
      <c r="W17" s="113"/>
      <c r="X17" s="290"/>
      <c r="Y17" s="197" t="s">
        <v>107</v>
      </c>
      <c r="Z17" s="198"/>
      <c r="AA17" s="199">
        <v>574.54999999999995</v>
      </c>
      <c r="AB17" s="199">
        <v>52.05</v>
      </c>
      <c r="AC17" s="199">
        <v>53.750000000000007</v>
      </c>
      <c r="AD17" s="200">
        <v>14.1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291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K19" s="447"/>
      <c r="U19" s="447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250</v>
      </c>
      <c r="D20" s="292" t="s">
        <v>99</v>
      </c>
      <c r="E20" s="87"/>
      <c r="F20" s="87" t="s">
        <v>23</v>
      </c>
      <c r="G20" s="321">
        <v>275</v>
      </c>
      <c r="H20" s="269">
        <v>57.5</v>
      </c>
      <c r="I20" s="327">
        <v>0</v>
      </c>
      <c r="J20" s="330">
        <v>5</v>
      </c>
      <c r="K20" s="447"/>
      <c r="L20" s="441" t="s">
        <v>112</v>
      </c>
      <c r="M20" s="139">
        <v>250</v>
      </c>
      <c r="N20" s="292" t="s">
        <v>99</v>
      </c>
      <c r="O20" s="87"/>
      <c r="P20" s="87" t="s">
        <v>51</v>
      </c>
      <c r="Q20" s="321">
        <v>275</v>
      </c>
      <c r="R20" s="269">
        <v>52.5</v>
      </c>
      <c r="S20" s="327">
        <v>0</v>
      </c>
      <c r="T20" s="271">
        <v>5.75</v>
      </c>
      <c r="U20" s="447"/>
      <c r="V20" s="441" t="s">
        <v>112</v>
      </c>
      <c r="W20" s="139">
        <v>150</v>
      </c>
      <c r="X20" s="292" t="s">
        <v>99</v>
      </c>
      <c r="Y20" s="87"/>
      <c r="Z20" s="87" t="s">
        <v>86</v>
      </c>
      <c r="AA20" s="321">
        <v>234</v>
      </c>
      <c r="AB20" s="324">
        <v>30</v>
      </c>
      <c r="AC20" s="327">
        <v>0</v>
      </c>
      <c r="AD20" s="330">
        <v>12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350</v>
      </c>
      <c r="D21" s="293" t="s">
        <v>99</v>
      </c>
      <c r="E21" s="89"/>
      <c r="F21" s="89" t="s">
        <v>42</v>
      </c>
      <c r="G21" s="322">
        <v>455</v>
      </c>
      <c r="H21" s="273">
        <v>8.4</v>
      </c>
      <c r="I21" s="274">
        <v>100.10000000000001</v>
      </c>
      <c r="J21" s="275">
        <v>0.70000000000000007</v>
      </c>
      <c r="K21" s="447"/>
      <c r="L21" s="442"/>
      <c r="M21" s="140">
        <v>520</v>
      </c>
      <c r="N21" s="293" t="s">
        <v>99</v>
      </c>
      <c r="O21" s="89"/>
      <c r="P21" s="89" t="s">
        <v>54</v>
      </c>
      <c r="Q21" s="272">
        <v>457.6</v>
      </c>
      <c r="R21" s="273">
        <v>5.2</v>
      </c>
      <c r="S21" s="274">
        <v>109.2</v>
      </c>
      <c r="T21" s="331">
        <v>0</v>
      </c>
      <c r="U21" s="447"/>
      <c r="V21" s="442"/>
      <c r="W21" s="140">
        <v>320</v>
      </c>
      <c r="X21" s="293" t="s">
        <v>99</v>
      </c>
      <c r="Y21" s="89"/>
      <c r="Z21" s="89" t="s">
        <v>87</v>
      </c>
      <c r="AA21" s="272">
        <v>444.8</v>
      </c>
      <c r="AB21" s="273">
        <v>13.76</v>
      </c>
      <c r="AC21" s="274">
        <v>88.64</v>
      </c>
      <c r="AD21" s="275">
        <v>1.6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10</v>
      </c>
      <c r="X22" s="293" t="s">
        <v>99</v>
      </c>
      <c r="Y22" s="89"/>
      <c r="Z22" s="89" t="s">
        <v>15</v>
      </c>
      <c r="AA22" s="272">
        <v>71.7</v>
      </c>
      <c r="AB22" s="273">
        <v>0.1</v>
      </c>
      <c r="AC22" s="328">
        <v>0</v>
      </c>
      <c r="AD22" s="275">
        <v>8.1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293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293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765.85</v>
      </c>
      <c r="H25" s="323">
        <v>65.95</v>
      </c>
      <c r="I25" s="199">
        <v>100.10000000000001</v>
      </c>
      <c r="J25" s="200">
        <v>9.75</v>
      </c>
      <c r="K25" s="447"/>
      <c r="L25" s="442"/>
      <c r="M25" s="140"/>
      <c r="N25" s="294"/>
      <c r="O25" s="197" t="s">
        <v>107</v>
      </c>
      <c r="P25" s="198"/>
      <c r="Q25" s="199">
        <v>768.45</v>
      </c>
      <c r="R25" s="199">
        <v>57.7</v>
      </c>
      <c r="S25" s="199">
        <v>109.2</v>
      </c>
      <c r="T25" s="200">
        <v>9.6935000000000002</v>
      </c>
      <c r="U25" s="447"/>
      <c r="V25" s="442"/>
      <c r="W25" s="140"/>
      <c r="X25" s="294"/>
      <c r="Y25" s="197" t="s">
        <v>107</v>
      </c>
      <c r="Z25" s="198"/>
      <c r="AA25" s="199">
        <v>750.5</v>
      </c>
      <c r="AB25" s="199">
        <v>43.86</v>
      </c>
      <c r="AC25" s="199">
        <v>88.64</v>
      </c>
      <c r="AD25" s="200">
        <v>21.7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295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thickBot="1" x14ac:dyDescent="0.35">
      <c r="A27" s="447"/>
      <c r="K27" s="447"/>
      <c r="U27" s="447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8" t="s">
        <v>113</v>
      </c>
      <c r="C28" s="115">
        <v>100</v>
      </c>
      <c r="D28" s="296" t="s">
        <v>99</v>
      </c>
      <c r="E28" s="74"/>
      <c r="F28" s="74" t="s">
        <v>10</v>
      </c>
      <c r="G28" s="321">
        <v>360</v>
      </c>
      <c r="H28" s="324">
        <v>13</v>
      </c>
      <c r="I28" s="327">
        <v>68</v>
      </c>
      <c r="J28" s="330">
        <v>7</v>
      </c>
      <c r="K28" s="447"/>
      <c r="L28" s="448" t="s">
        <v>113</v>
      </c>
      <c r="M28" s="115">
        <v>70</v>
      </c>
      <c r="N28" s="296" t="s">
        <v>99</v>
      </c>
      <c r="O28" s="74"/>
      <c r="P28" s="74" t="s">
        <v>40</v>
      </c>
      <c r="Q28" s="268">
        <v>268.09999999999997</v>
      </c>
      <c r="R28" s="269">
        <v>4.55</v>
      </c>
      <c r="S28" s="270">
        <v>60.55</v>
      </c>
      <c r="T28" s="271">
        <v>0.7</v>
      </c>
      <c r="U28" s="447"/>
      <c r="V28" s="448" t="s">
        <v>113</v>
      </c>
      <c r="W28" s="115">
        <v>150</v>
      </c>
      <c r="X28" s="296" t="s">
        <v>99</v>
      </c>
      <c r="Y28" s="74"/>
      <c r="Z28" s="74" t="s">
        <v>145</v>
      </c>
      <c r="AA28" s="321">
        <v>303</v>
      </c>
      <c r="AB28" s="269">
        <v>16.5</v>
      </c>
      <c r="AC28" s="270">
        <v>49.5</v>
      </c>
      <c r="AD28" s="271">
        <v>0.75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9"/>
      <c r="C29" s="116">
        <v>50</v>
      </c>
      <c r="D29" s="297" t="s">
        <v>99</v>
      </c>
      <c r="E29" s="76"/>
      <c r="F29" s="76" t="s">
        <v>14</v>
      </c>
      <c r="G29" s="322">
        <v>300</v>
      </c>
      <c r="H29" s="325">
        <v>12</v>
      </c>
      <c r="I29" s="328">
        <v>6</v>
      </c>
      <c r="J29" s="331">
        <v>24</v>
      </c>
      <c r="K29" s="447"/>
      <c r="L29" s="449"/>
      <c r="M29" s="116">
        <v>25</v>
      </c>
      <c r="N29" s="297" t="s">
        <v>99</v>
      </c>
      <c r="O29" s="76"/>
      <c r="P29" s="76" t="s">
        <v>27</v>
      </c>
      <c r="Q29" s="272">
        <v>163.5</v>
      </c>
      <c r="R29" s="273">
        <v>3.75</v>
      </c>
      <c r="S29" s="274">
        <v>3.5</v>
      </c>
      <c r="T29" s="275">
        <v>16.25</v>
      </c>
      <c r="U29" s="447"/>
      <c r="V29" s="449"/>
      <c r="W29" s="116">
        <v>100</v>
      </c>
      <c r="X29" s="297" t="s">
        <v>99</v>
      </c>
      <c r="Y29" s="76"/>
      <c r="Z29" s="76" t="s">
        <v>80</v>
      </c>
      <c r="AA29" s="322">
        <v>160</v>
      </c>
      <c r="AB29" s="325">
        <v>2</v>
      </c>
      <c r="AC29" s="274">
        <v>8.5299999999999994</v>
      </c>
      <c r="AD29" s="275">
        <v>14.66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9"/>
      <c r="C30" s="116">
        <v>100</v>
      </c>
      <c r="D30" s="297" t="s">
        <v>99</v>
      </c>
      <c r="E30" s="76"/>
      <c r="F30" s="76" t="s">
        <v>25</v>
      </c>
      <c r="G30" s="322">
        <v>60</v>
      </c>
      <c r="H30" s="325">
        <v>1</v>
      </c>
      <c r="I30" s="328">
        <v>14</v>
      </c>
      <c r="J30" s="331">
        <v>0</v>
      </c>
      <c r="K30" s="447"/>
      <c r="L30" s="449"/>
      <c r="M30" s="116">
        <v>130</v>
      </c>
      <c r="N30" s="297" t="s">
        <v>99</v>
      </c>
      <c r="O30" s="76"/>
      <c r="P30" s="76" t="s">
        <v>26</v>
      </c>
      <c r="Q30" s="272">
        <v>58.5</v>
      </c>
      <c r="R30" s="273">
        <v>1.3</v>
      </c>
      <c r="S30" s="274">
        <v>6.5</v>
      </c>
      <c r="T30" s="331">
        <v>0</v>
      </c>
      <c r="U30" s="447"/>
      <c r="V30" s="449"/>
      <c r="W30" s="116">
        <v>5</v>
      </c>
      <c r="X30" s="297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9"/>
      <c r="C31" s="107">
        <v>30</v>
      </c>
      <c r="D31" s="297" t="s">
        <v>99</v>
      </c>
      <c r="E31" s="76"/>
      <c r="F31" s="76" t="s">
        <v>134</v>
      </c>
      <c r="G31" s="322">
        <v>120</v>
      </c>
      <c r="H31" s="325">
        <v>24</v>
      </c>
      <c r="I31" s="328">
        <v>3</v>
      </c>
      <c r="J31" s="331">
        <v>1</v>
      </c>
      <c r="K31" s="447"/>
      <c r="L31" s="449"/>
      <c r="M31" s="116">
        <v>250</v>
      </c>
      <c r="N31" s="297" t="s">
        <v>99</v>
      </c>
      <c r="O31" s="76"/>
      <c r="P31" s="76" t="s">
        <v>73</v>
      </c>
      <c r="Q31" s="322">
        <v>200</v>
      </c>
      <c r="R31" s="273">
        <v>27.5</v>
      </c>
      <c r="S31" s="274">
        <v>7.5</v>
      </c>
      <c r="T31" s="275">
        <v>5.75</v>
      </c>
      <c r="U31" s="447"/>
      <c r="V31" s="449"/>
      <c r="W31" s="116">
        <v>100</v>
      </c>
      <c r="X31" s="297" t="s">
        <v>99</v>
      </c>
      <c r="Y31" s="76"/>
      <c r="Z31" s="76" t="s">
        <v>34</v>
      </c>
      <c r="AA31" s="322">
        <v>100</v>
      </c>
      <c r="AB31" s="325">
        <v>21</v>
      </c>
      <c r="AC31" s="328">
        <v>1</v>
      </c>
      <c r="AD31" s="331">
        <v>2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9"/>
      <c r="C32" s="116"/>
      <c r="D32" s="297"/>
      <c r="E32" s="76"/>
      <c r="F32" s="76"/>
      <c r="G32" s="272"/>
      <c r="H32" s="273"/>
      <c r="I32" s="274"/>
      <c r="J32" s="275"/>
      <c r="K32" s="447"/>
      <c r="L32" s="449"/>
      <c r="M32" s="116">
        <v>30</v>
      </c>
      <c r="N32" s="297" t="s">
        <v>99</v>
      </c>
      <c r="O32" s="76"/>
      <c r="P32" s="76" t="s">
        <v>20</v>
      </c>
      <c r="Q32" s="272">
        <v>145.79999999999998</v>
      </c>
      <c r="R32" s="325">
        <v>6</v>
      </c>
      <c r="S32" s="274">
        <v>9.9</v>
      </c>
      <c r="T32" s="275">
        <v>9.2999999999999989</v>
      </c>
      <c r="U32" s="447"/>
      <c r="V32" s="449"/>
      <c r="W32" s="116">
        <v>3</v>
      </c>
      <c r="X32" s="297" t="s">
        <v>100</v>
      </c>
      <c r="Y32" s="76"/>
      <c r="Z32" s="76" t="s">
        <v>5</v>
      </c>
      <c r="AA32" s="322">
        <v>240</v>
      </c>
      <c r="AB32" s="325">
        <v>18</v>
      </c>
      <c r="AC32" s="328">
        <v>0</v>
      </c>
      <c r="AD32" s="331">
        <v>15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9"/>
      <c r="C33" s="116"/>
      <c r="D33" s="297"/>
      <c r="E33" s="184"/>
      <c r="F33" s="184"/>
      <c r="G33" s="207"/>
      <c r="H33" s="216"/>
      <c r="I33" s="226"/>
      <c r="J33" s="232"/>
      <c r="K33" s="447"/>
      <c r="L33" s="449"/>
      <c r="M33" s="116"/>
      <c r="N33" s="297"/>
      <c r="O33" s="184"/>
      <c r="P33" s="184"/>
      <c r="Q33" s="207"/>
      <c r="R33" s="216"/>
      <c r="S33" s="226"/>
      <c r="T33" s="232"/>
      <c r="U33" s="447"/>
      <c r="V33" s="449"/>
      <c r="W33" s="116"/>
      <c r="X33" s="297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9"/>
      <c r="C34" s="116"/>
      <c r="D34" s="298"/>
      <c r="E34" s="197" t="s">
        <v>107</v>
      </c>
      <c r="F34" s="198"/>
      <c r="G34" s="323">
        <v>840</v>
      </c>
      <c r="H34" s="323">
        <v>50</v>
      </c>
      <c r="I34" s="323">
        <v>91</v>
      </c>
      <c r="J34" s="332">
        <v>32</v>
      </c>
      <c r="K34" s="447"/>
      <c r="L34" s="449"/>
      <c r="M34" s="116"/>
      <c r="N34" s="298"/>
      <c r="O34" s="197" t="s">
        <v>107</v>
      </c>
      <c r="P34" s="198"/>
      <c r="Q34" s="199">
        <v>835.89999999999986</v>
      </c>
      <c r="R34" s="199">
        <v>43.1</v>
      </c>
      <c r="S34" s="323">
        <v>87.95</v>
      </c>
      <c r="T34" s="332">
        <v>32</v>
      </c>
      <c r="U34" s="447"/>
      <c r="V34" s="449"/>
      <c r="W34" s="116"/>
      <c r="X34" s="298"/>
      <c r="Y34" s="197" t="s">
        <v>107</v>
      </c>
      <c r="Z34" s="198"/>
      <c r="AA34" s="199">
        <v>838.85</v>
      </c>
      <c r="AB34" s="199">
        <v>57.55</v>
      </c>
      <c r="AC34" s="323">
        <v>59.03</v>
      </c>
      <c r="AD34" s="200">
        <v>36.46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50"/>
      <c r="C35" s="117"/>
      <c r="D35" s="299"/>
      <c r="E35" s="185"/>
      <c r="F35" s="185"/>
      <c r="G35" s="208"/>
      <c r="H35" s="217"/>
      <c r="I35" s="227"/>
      <c r="J35" s="233"/>
      <c r="K35" s="447"/>
      <c r="L35" s="450"/>
      <c r="M35" s="117"/>
      <c r="N35" s="299"/>
      <c r="O35" s="185"/>
      <c r="P35" s="185"/>
      <c r="Q35" s="208"/>
      <c r="R35" s="217"/>
      <c r="S35" s="227"/>
      <c r="T35" s="233"/>
      <c r="U35" s="447"/>
      <c r="V35" s="450"/>
      <c r="W35" s="117"/>
      <c r="X35" s="299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thickBot="1" x14ac:dyDescent="0.35">
      <c r="A36" s="447"/>
      <c r="K36" s="447"/>
      <c r="U36" s="447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200</v>
      </c>
      <c r="D37" s="300" t="s">
        <v>99</v>
      </c>
      <c r="E37" s="79"/>
      <c r="F37" s="79" t="s">
        <v>48</v>
      </c>
      <c r="G37" s="321">
        <v>430</v>
      </c>
      <c r="H37" s="324">
        <v>38</v>
      </c>
      <c r="I37" s="327">
        <v>0</v>
      </c>
      <c r="J37" s="330">
        <v>30</v>
      </c>
      <c r="K37" s="447"/>
      <c r="L37" s="432" t="s">
        <v>114</v>
      </c>
      <c r="M37" s="118">
        <v>200</v>
      </c>
      <c r="N37" s="300" t="s">
        <v>99</v>
      </c>
      <c r="O37" s="79"/>
      <c r="P37" s="79" t="s">
        <v>31</v>
      </c>
      <c r="Q37" s="321">
        <v>434</v>
      </c>
      <c r="R37" s="324">
        <v>40</v>
      </c>
      <c r="S37" s="327">
        <v>0</v>
      </c>
      <c r="T37" s="330">
        <v>28</v>
      </c>
      <c r="U37" s="447"/>
      <c r="V37" s="432" t="s">
        <v>114</v>
      </c>
      <c r="W37" s="118">
        <v>255.29411764705881</v>
      </c>
      <c r="X37" s="300" t="s">
        <v>99</v>
      </c>
      <c r="Y37" s="79"/>
      <c r="Z37" s="79" t="s">
        <v>45</v>
      </c>
      <c r="AA37" s="321">
        <v>433.99999999999994</v>
      </c>
      <c r="AB37" s="269">
        <v>48.505882352941171</v>
      </c>
      <c r="AC37" s="327">
        <v>0</v>
      </c>
      <c r="AD37" s="271">
        <v>25.52941176470588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350</v>
      </c>
      <c r="D38" s="301" t="s">
        <v>99</v>
      </c>
      <c r="E38" s="81"/>
      <c r="F38" s="81" t="s">
        <v>54</v>
      </c>
      <c r="G38" s="322">
        <v>308</v>
      </c>
      <c r="H38" s="273">
        <v>3.5</v>
      </c>
      <c r="I38" s="274">
        <v>73.5</v>
      </c>
      <c r="J38" s="331">
        <v>0</v>
      </c>
      <c r="K38" s="447"/>
      <c r="L38" s="433"/>
      <c r="M38" s="119">
        <v>240</v>
      </c>
      <c r="N38" s="301" t="s">
        <v>99</v>
      </c>
      <c r="O38" s="81"/>
      <c r="P38" s="81" t="s">
        <v>42</v>
      </c>
      <c r="Q38" s="322">
        <v>312</v>
      </c>
      <c r="R38" s="273">
        <v>5.76</v>
      </c>
      <c r="S38" s="274">
        <v>68.64</v>
      </c>
      <c r="T38" s="275">
        <v>0.48</v>
      </c>
      <c r="U38" s="447"/>
      <c r="V38" s="433"/>
      <c r="W38" s="119">
        <v>255.73770491803282</v>
      </c>
      <c r="X38" s="301" t="s">
        <v>99</v>
      </c>
      <c r="Y38" s="81"/>
      <c r="Z38" s="81" t="s">
        <v>56</v>
      </c>
      <c r="AA38" s="322">
        <v>312</v>
      </c>
      <c r="AB38" s="273">
        <v>10.229508196721312</v>
      </c>
      <c r="AC38" s="274">
        <v>56.262295081967217</v>
      </c>
      <c r="AD38" s="275">
        <v>2.557377049180328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5</v>
      </c>
      <c r="D39" s="301" t="s">
        <v>99</v>
      </c>
      <c r="E39" s="81"/>
      <c r="F39" s="81" t="s">
        <v>15</v>
      </c>
      <c r="G39" s="272">
        <v>35.85</v>
      </c>
      <c r="H39" s="273">
        <v>0.05</v>
      </c>
      <c r="I39" s="328">
        <v>0</v>
      </c>
      <c r="J39" s="275">
        <v>4.05</v>
      </c>
      <c r="K39" s="447"/>
      <c r="L39" s="433"/>
      <c r="M39" s="119">
        <v>5</v>
      </c>
      <c r="N39" s="301" t="s">
        <v>99</v>
      </c>
      <c r="O39" s="81"/>
      <c r="P39" s="81" t="s">
        <v>15</v>
      </c>
      <c r="Q39" s="272">
        <v>35.85</v>
      </c>
      <c r="R39" s="273">
        <v>0.05</v>
      </c>
      <c r="S39" s="328">
        <v>0</v>
      </c>
      <c r="T39" s="275">
        <v>4.05</v>
      </c>
      <c r="U39" s="447"/>
      <c r="V39" s="433"/>
      <c r="W39" s="119">
        <v>5</v>
      </c>
      <c r="X39" s="301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01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01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839.85</v>
      </c>
      <c r="H42" s="199">
        <v>41.55</v>
      </c>
      <c r="I42" s="199">
        <v>89.5</v>
      </c>
      <c r="J42" s="200">
        <v>34.049999999999997</v>
      </c>
      <c r="K42" s="447"/>
      <c r="L42" s="433"/>
      <c r="M42" s="119"/>
      <c r="N42" s="302"/>
      <c r="O42" s="197" t="s">
        <v>107</v>
      </c>
      <c r="P42" s="198"/>
      <c r="Q42" s="199">
        <v>851.85</v>
      </c>
      <c r="R42" s="199">
        <v>49.589999999999996</v>
      </c>
      <c r="S42" s="199">
        <v>84.4</v>
      </c>
      <c r="T42" s="332">
        <v>33.99</v>
      </c>
      <c r="U42" s="447"/>
      <c r="V42" s="433"/>
      <c r="W42" s="119"/>
      <c r="X42" s="302"/>
      <c r="Y42" s="197" t="s">
        <v>107</v>
      </c>
      <c r="Z42" s="198"/>
      <c r="AA42" s="323">
        <v>857</v>
      </c>
      <c r="AB42" s="199">
        <v>58.735390549662483</v>
      </c>
      <c r="AC42" s="199">
        <v>72.26229508196721</v>
      </c>
      <c r="AD42" s="332">
        <v>33.036788813886211</v>
      </c>
    </row>
    <row r="43" spans="1:44" ht="15.6" thickTop="1" thickBot="1" x14ac:dyDescent="0.35">
      <c r="A43" s="447"/>
      <c r="B43" s="434"/>
      <c r="C43" s="303"/>
      <c r="D43" s="304"/>
      <c r="E43" s="190"/>
      <c r="F43" s="190"/>
      <c r="G43" s="211"/>
      <c r="H43" s="220"/>
      <c r="I43" s="229"/>
      <c r="J43" s="235"/>
      <c r="K43" s="447"/>
      <c r="L43" s="434"/>
      <c r="M43" s="303"/>
      <c r="N43" s="304"/>
      <c r="O43" s="190"/>
      <c r="P43" s="190"/>
      <c r="Q43" s="211"/>
      <c r="R43" s="220"/>
      <c r="S43" s="229"/>
      <c r="T43" s="235"/>
      <c r="U43" s="447"/>
      <c r="V43" s="434"/>
      <c r="W43" s="303"/>
      <c r="X43" s="304"/>
      <c r="Y43" s="190"/>
      <c r="Z43" s="190"/>
      <c r="AA43" s="211"/>
      <c r="AB43" s="220"/>
      <c r="AC43" s="229"/>
      <c r="AD43" s="235"/>
    </row>
    <row r="44" spans="1:44" ht="15" thickBot="1" x14ac:dyDescent="0.35"/>
    <row r="45" spans="1:44" ht="15" thickBot="1" x14ac:dyDescent="0.35">
      <c r="C45" s="128"/>
      <c r="D45" s="55"/>
      <c r="E45" s="63" t="s">
        <v>106</v>
      </c>
      <c r="F45" s="63"/>
      <c r="G45" s="212">
        <v>3755.0499999999997</v>
      </c>
      <c r="H45" s="221">
        <v>275.45</v>
      </c>
      <c r="I45" s="223">
        <v>391.3</v>
      </c>
      <c r="J45" s="280">
        <v>116.05</v>
      </c>
      <c r="M45" s="128"/>
      <c r="N45" s="55"/>
      <c r="O45" s="63" t="s">
        <v>106</v>
      </c>
      <c r="P45" s="63"/>
      <c r="Q45" s="212">
        <v>3763.8199999999997</v>
      </c>
      <c r="R45" s="221">
        <v>268.37821782178213</v>
      </c>
      <c r="S45" s="223">
        <v>376.40465346534648</v>
      </c>
      <c r="T45" s="280">
        <v>121.33250990099009</v>
      </c>
      <c r="W45" s="128"/>
      <c r="X45" s="55"/>
      <c r="Y45" s="63" t="s">
        <v>106</v>
      </c>
      <c r="Z45" s="63"/>
      <c r="AA45" s="212">
        <v>3750.8999999999996</v>
      </c>
      <c r="AB45" s="221">
        <v>277.59539054966251</v>
      </c>
      <c r="AC45" s="223">
        <v>326.68229508196725</v>
      </c>
      <c r="AD45" s="280">
        <v>131.59678881388621</v>
      </c>
    </row>
  </sheetData>
  <mergeCells count="22">
    <mergeCell ref="A4:A43"/>
    <mergeCell ref="K4:K43"/>
    <mergeCell ref="U4:U43"/>
    <mergeCell ref="B12:B18"/>
    <mergeCell ref="L12:L18"/>
    <mergeCell ref="B20:B26"/>
    <mergeCell ref="L20:L26"/>
    <mergeCell ref="B28:B35"/>
    <mergeCell ref="L28:L35"/>
    <mergeCell ref="B37:B43"/>
    <mergeCell ref="L37:L43"/>
    <mergeCell ref="B4:B10"/>
    <mergeCell ref="L4:L10"/>
    <mergeCell ref="AG2:AH2"/>
    <mergeCell ref="AJ2:AK2"/>
    <mergeCell ref="AN2:AO2"/>
    <mergeCell ref="AQ2:AR2"/>
    <mergeCell ref="V37:V43"/>
    <mergeCell ref="V12:V18"/>
    <mergeCell ref="V20:V26"/>
    <mergeCell ref="V28:V35"/>
    <mergeCell ref="V4:V10"/>
  </mergeCells>
  <conditionalFormatting sqref="AF4:AH4 AH5:AH28 AH30:AH36">
    <cfRule type="expression" dxfId="88" priority="18">
      <formula>#REF!&lt;&gt;""</formula>
    </cfRule>
  </conditionalFormatting>
  <conditionalFormatting sqref="AI4">
    <cfRule type="expression" dxfId="87" priority="17">
      <formula>#REF!&lt;&gt;""</formula>
    </cfRule>
  </conditionalFormatting>
  <conditionalFormatting sqref="AJ4:AK4 AK5:AK28 AK30:AK36">
    <cfRule type="expression" dxfId="86" priority="16">
      <formula>#REF!&lt;&gt;""</formula>
    </cfRule>
  </conditionalFormatting>
  <conditionalFormatting sqref="AF6:AG6">
    <cfRule type="expression" dxfId="85" priority="15">
      <formula>#REF!&lt;&gt;""</formula>
    </cfRule>
  </conditionalFormatting>
  <conditionalFormatting sqref="AI6">
    <cfRule type="expression" dxfId="84" priority="14">
      <formula>#REF!&lt;&gt;""</formula>
    </cfRule>
  </conditionalFormatting>
  <conditionalFormatting sqref="AJ6">
    <cfRule type="expression" dxfId="83" priority="13">
      <formula>#REF!&lt;&gt;""</formula>
    </cfRule>
  </conditionalFormatting>
  <conditionalFormatting sqref="AF30:AG30 AI30:AJ30">
    <cfRule type="expression" dxfId="82" priority="12">
      <formula>$L25&lt;&gt;""</formula>
    </cfRule>
  </conditionalFormatting>
  <conditionalFormatting sqref="AF31:AG31 AI31:AJ31">
    <cfRule type="expression" dxfId="81" priority="19">
      <formula>$L25&lt;&gt;""</formula>
    </cfRule>
  </conditionalFormatting>
  <conditionalFormatting sqref="AO32:AO38">
    <cfRule type="expression" dxfId="80" priority="11">
      <formula>#REF!&lt;&gt;""</formula>
    </cfRule>
  </conditionalFormatting>
  <conditionalFormatting sqref="AH29">
    <cfRule type="expression" dxfId="79" priority="6">
      <formula>#REF!&lt;&gt;""</formula>
    </cfRule>
  </conditionalFormatting>
  <conditionalFormatting sqref="AR32:AR38">
    <cfRule type="expression" dxfId="78" priority="10">
      <formula>#REF!&lt;&gt;""</formula>
    </cfRule>
  </conditionalFormatting>
  <conditionalFormatting sqref="AO8">
    <cfRule type="expression" dxfId="77" priority="4">
      <formula>#REF!&lt;&gt;""</formula>
    </cfRule>
  </conditionalFormatting>
  <conditionalFormatting sqref="AR8">
    <cfRule type="expression" dxfId="76" priority="3">
      <formula>#REF!&lt;&gt;""</formula>
    </cfRule>
  </conditionalFormatting>
  <conditionalFormatting sqref="AH37:AH38">
    <cfRule type="expression" dxfId="75" priority="2">
      <formula>#REF!&lt;&gt;""</formula>
    </cfRule>
  </conditionalFormatting>
  <conditionalFormatting sqref="AM9:AN9 AP9:AQ9">
    <cfRule type="expression" dxfId="74" priority="9">
      <formula>$L8&lt;&gt;""</formula>
    </cfRule>
  </conditionalFormatting>
  <conditionalFormatting sqref="AO4:AO7 AO9:AO31">
    <cfRule type="expression" dxfId="73" priority="8">
      <formula>#REF!&lt;&gt;""</formula>
    </cfRule>
  </conditionalFormatting>
  <conditionalFormatting sqref="AR4:AR7 AR9:AR31">
    <cfRule type="expression" dxfId="72" priority="7">
      <formula>#REF!&lt;&gt;""</formula>
    </cfRule>
  </conditionalFormatting>
  <conditionalFormatting sqref="AK37:AK38">
    <cfRule type="expression" dxfId="71" priority="1">
      <formula>#REF!&lt;&gt;""</formula>
    </cfRule>
  </conditionalFormatting>
  <conditionalFormatting sqref="AK29">
    <cfRule type="expression" dxfId="70" priority="5">
      <formula>#REF!&lt;&gt;""</formula>
    </cfRule>
  </conditionalFormatting>
  <dataValidations count="2">
    <dataValidation type="list" showInputMessage="1" showErrorMessage="1" sqref="P18:P24 Z10:Z16 Z35:Z41 Z28:Z33 P28:P33 Z18:Z24 P4:P8 Z4:Z8 P10:P16 F4:F45 P35:P41" xr:uid="{00000000-0002-0000-0F00-000000000000}">
      <formula1>$A$170:$A$827</formula1>
    </dataValidation>
    <dataValidation type="list" showInputMessage="1" showErrorMessage="1" sqref="AF29:AF31 AI6 AF6 AI4 AF4 AI29:AI31" xr:uid="{00000000-0002-0000-0F00-000001000000}">
      <formula1>$A$3:$A$687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AR46"/>
  <sheetViews>
    <sheetView zoomScale="70" zoomScaleNormal="70" workbookViewId="0">
      <selection activeCell="AF1" sqref="AF1:AR1048576"/>
    </sheetView>
  </sheetViews>
  <sheetFormatPr defaultRowHeight="14.4" x14ac:dyDescent="0.3"/>
  <cols>
    <col min="1" max="1" width="5.88671875" customWidth="1"/>
    <col min="2" max="2" width="5.44140625" customWidth="1"/>
    <col min="3" max="3" width="6.21875" customWidth="1"/>
    <col min="4" max="4" width="7.77734375" customWidth="1"/>
    <col min="6" max="6" width="22.88671875" bestFit="1" customWidth="1"/>
    <col min="7" max="7" width="6.77734375" bestFit="1" customWidth="1"/>
    <col min="8" max="8" width="7.109375" bestFit="1" customWidth="1"/>
    <col min="9" max="9" width="8.21875" bestFit="1" customWidth="1"/>
    <col min="10" max="10" width="5.5546875" bestFit="1" customWidth="1"/>
    <col min="11" max="11" width="5.88671875" customWidth="1"/>
    <col min="12" max="12" width="5.44140625" customWidth="1"/>
    <col min="13" max="13" width="6.21875" customWidth="1"/>
    <col min="14" max="14" width="7.77734375" customWidth="1"/>
    <col min="16" max="16" width="22.77734375" bestFit="1" customWidth="1"/>
    <col min="17" max="17" width="6.77734375" bestFit="1" customWidth="1"/>
    <col min="18" max="18" width="7.109375" bestFit="1" customWidth="1"/>
    <col min="19" max="19" width="8.21875" bestFit="1" customWidth="1"/>
    <col min="20" max="20" width="5.5546875" bestFit="1" customWidth="1"/>
    <col min="21" max="21" width="5.88671875" customWidth="1"/>
    <col min="22" max="22" width="5.44140625" customWidth="1"/>
    <col min="23" max="23" width="6.21875" customWidth="1"/>
    <col min="24" max="24" width="7.77734375" customWidth="1"/>
    <col min="25" max="25" width="7.6640625" customWidth="1"/>
    <col min="26" max="26" width="25.109375" bestFit="1" customWidth="1"/>
    <col min="27" max="27" width="6.77734375" bestFit="1" customWidth="1"/>
    <col min="28" max="28" width="7.109375" bestFit="1" customWidth="1"/>
    <col min="29" max="29" width="8.21875" bestFit="1" customWidth="1"/>
    <col min="30" max="30" width="5.5546875" bestFit="1" customWidth="1"/>
    <col min="32" max="32" width="23.88671875" bestFit="1" customWidth="1"/>
    <col min="33" max="33" width="4" bestFit="1" customWidth="1"/>
    <col min="34" max="34" width="2.21875" bestFit="1" customWidth="1"/>
    <col min="35" max="35" width="23.88671875" bestFit="1" customWidth="1"/>
    <col min="36" max="36" width="4" bestFit="1" customWidth="1"/>
    <col min="37" max="37" width="2.88671875" bestFit="1" customWidth="1"/>
    <col min="39" max="39" width="15.33203125" bestFit="1" customWidth="1"/>
    <col min="40" max="40" width="4" bestFit="1" customWidth="1"/>
    <col min="41" max="41" width="2.88671875" bestFit="1" customWidth="1"/>
    <col min="42" max="42" width="19.5546875" bestFit="1" customWidth="1"/>
    <col min="43" max="43" width="4" bestFit="1" customWidth="1"/>
    <col min="44" max="44" width="3.33203125" bestFit="1" customWidth="1"/>
  </cols>
  <sheetData>
    <row r="2" spans="1:44" ht="15" thickBot="1" x14ac:dyDescent="0.35">
      <c r="C2" s="121"/>
      <c r="D2" s="56"/>
      <c r="E2" s="7"/>
      <c r="F2" s="7"/>
      <c r="G2" s="37"/>
      <c r="H2" s="37"/>
      <c r="I2" s="37"/>
      <c r="J2" s="37"/>
      <c r="M2" s="121"/>
      <c r="N2" s="56"/>
      <c r="O2" s="7"/>
      <c r="P2" s="7"/>
      <c r="Q2" s="37"/>
      <c r="R2" s="37"/>
      <c r="S2" s="37"/>
      <c r="T2" s="37"/>
      <c r="W2" s="121"/>
      <c r="X2" s="56"/>
      <c r="Y2" s="7"/>
      <c r="Z2" s="7"/>
      <c r="AA2" s="37"/>
      <c r="AB2" s="37"/>
      <c r="AC2" s="37"/>
      <c r="AD2" s="37"/>
    </row>
    <row r="3" spans="1:44" ht="30" thickTop="1" thickBot="1" x14ac:dyDescent="0.35">
      <c r="A3" s="383" t="s">
        <v>142</v>
      </c>
      <c r="C3" s="356" t="s">
        <v>69</v>
      </c>
      <c r="D3" s="356" t="s">
        <v>109</v>
      </c>
      <c r="E3" s="357" t="s">
        <v>108</v>
      </c>
      <c r="F3" s="356" t="s">
        <v>70</v>
      </c>
      <c r="G3" s="358" t="s">
        <v>127</v>
      </c>
      <c r="H3" s="359" t="s">
        <v>128</v>
      </c>
      <c r="I3" s="360" t="s">
        <v>2</v>
      </c>
      <c r="J3" s="361" t="s">
        <v>3</v>
      </c>
      <c r="K3" s="383" t="s">
        <v>143</v>
      </c>
      <c r="L3" s="319"/>
      <c r="M3" s="356" t="s">
        <v>69</v>
      </c>
      <c r="N3" s="356" t="s">
        <v>109</v>
      </c>
      <c r="O3" s="357" t="s">
        <v>108</v>
      </c>
      <c r="P3" s="356" t="s">
        <v>70</v>
      </c>
      <c r="Q3" s="358" t="s">
        <v>127</v>
      </c>
      <c r="R3" s="359" t="s">
        <v>128</v>
      </c>
      <c r="S3" s="360" t="s">
        <v>2</v>
      </c>
      <c r="T3" s="361" t="s">
        <v>3</v>
      </c>
      <c r="U3" s="383" t="s">
        <v>144</v>
      </c>
      <c r="V3" s="319"/>
      <c r="W3" s="356" t="s">
        <v>69</v>
      </c>
      <c r="X3" s="355" t="s">
        <v>109</v>
      </c>
      <c r="Y3" s="357" t="s">
        <v>108</v>
      </c>
      <c r="Z3" s="356" t="s">
        <v>70</v>
      </c>
      <c r="AA3" s="358" t="s">
        <v>127</v>
      </c>
      <c r="AB3" s="359" t="s">
        <v>128</v>
      </c>
      <c r="AC3" s="360" t="s">
        <v>2</v>
      </c>
      <c r="AD3" s="361" t="s">
        <v>3</v>
      </c>
      <c r="AF3" s="338" t="s">
        <v>70</v>
      </c>
      <c r="AG3" s="430" t="s">
        <v>140</v>
      </c>
      <c r="AH3" s="431"/>
      <c r="AI3" s="338" t="s">
        <v>139</v>
      </c>
      <c r="AJ3" s="430" t="s">
        <v>140</v>
      </c>
      <c r="AK3" s="431"/>
      <c r="AM3" s="338" t="s">
        <v>70</v>
      </c>
      <c r="AN3" s="430" t="s">
        <v>140</v>
      </c>
      <c r="AO3" s="431"/>
      <c r="AP3" s="338" t="s">
        <v>139</v>
      </c>
      <c r="AQ3" s="430" t="s">
        <v>140</v>
      </c>
      <c r="AR3" s="431"/>
    </row>
    <row r="4" spans="1:44" ht="15.6" thickTop="1" thickBot="1" x14ac:dyDescent="0.35">
      <c r="M4" s="3"/>
      <c r="N4" s="3"/>
      <c r="P4" s="7"/>
      <c r="Q4" s="7"/>
      <c r="R4" s="7"/>
      <c r="S4" s="7"/>
      <c r="T4" s="7"/>
      <c r="V4" s="7"/>
      <c r="W4" s="3"/>
      <c r="X4" s="3"/>
      <c r="Y4" t="s">
        <v>108</v>
      </c>
      <c r="Z4" s="7"/>
      <c r="AA4" s="7"/>
      <c r="AB4" s="7"/>
      <c r="AC4" s="7"/>
      <c r="AD4" s="7"/>
    </row>
    <row r="5" spans="1:44" ht="15" thickTop="1" x14ac:dyDescent="0.3">
      <c r="A5" s="447" t="s">
        <v>126</v>
      </c>
      <c r="B5" s="435" t="s">
        <v>110</v>
      </c>
      <c r="C5" s="281">
        <v>6</v>
      </c>
      <c r="D5" s="282" t="s">
        <v>102</v>
      </c>
      <c r="E5" s="66"/>
      <c r="F5" s="66" t="s">
        <v>5</v>
      </c>
      <c r="G5" s="321">
        <v>480</v>
      </c>
      <c r="H5" s="324">
        <v>36</v>
      </c>
      <c r="I5" s="327">
        <v>0</v>
      </c>
      <c r="J5" s="330">
        <v>30</v>
      </c>
      <c r="K5" s="447" t="s">
        <v>126</v>
      </c>
      <c r="L5" s="435" t="s">
        <v>110</v>
      </c>
      <c r="M5" s="281">
        <v>120</v>
      </c>
      <c r="N5" s="282" t="s">
        <v>99</v>
      </c>
      <c r="O5" s="66"/>
      <c r="P5" s="66" t="s">
        <v>6</v>
      </c>
      <c r="Q5" s="268">
        <v>284.52000000000004</v>
      </c>
      <c r="R5" s="269">
        <v>23.16</v>
      </c>
      <c r="S5" s="270">
        <v>0.72</v>
      </c>
      <c r="T5" s="330">
        <v>21</v>
      </c>
      <c r="U5" s="447" t="s">
        <v>126</v>
      </c>
      <c r="V5" s="435" t="s">
        <v>110</v>
      </c>
      <c r="W5" s="281">
        <v>400</v>
      </c>
      <c r="X5" s="282" t="s">
        <v>99</v>
      </c>
      <c r="Y5" s="66"/>
      <c r="Z5" s="66" t="s">
        <v>73</v>
      </c>
      <c r="AA5" s="321">
        <v>320</v>
      </c>
      <c r="AB5" s="324">
        <v>44</v>
      </c>
      <c r="AC5" s="327">
        <v>12</v>
      </c>
      <c r="AD5" s="271">
        <v>9.1999999999999993</v>
      </c>
      <c r="AF5" s="339" t="s">
        <v>14</v>
      </c>
      <c r="AG5" s="345">
        <v>100</v>
      </c>
      <c r="AH5" s="345" t="s">
        <v>132</v>
      </c>
      <c r="AI5" s="342" t="s">
        <v>27</v>
      </c>
      <c r="AJ5" s="348">
        <v>91.743119266055047</v>
      </c>
      <c r="AK5" s="349" t="s">
        <v>132</v>
      </c>
      <c r="AM5" s="339" t="s">
        <v>15</v>
      </c>
      <c r="AN5" s="345">
        <v>5</v>
      </c>
      <c r="AO5" s="345" t="s">
        <v>132</v>
      </c>
      <c r="AP5" s="342" t="s">
        <v>21</v>
      </c>
      <c r="AQ5" s="348">
        <v>4</v>
      </c>
      <c r="AR5" s="349" t="s">
        <v>132</v>
      </c>
    </row>
    <row r="6" spans="1:44" x14ac:dyDescent="0.3">
      <c r="A6" s="447"/>
      <c r="B6" s="436"/>
      <c r="C6" s="283">
        <v>2</v>
      </c>
      <c r="D6" s="284" t="s">
        <v>100</v>
      </c>
      <c r="E6" s="60"/>
      <c r="F6" s="60" t="s">
        <v>7</v>
      </c>
      <c r="G6" s="322">
        <v>282</v>
      </c>
      <c r="H6" s="273">
        <v>10.8</v>
      </c>
      <c r="I6" s="274">
        <v>54.4</v>
      </c>
      <c r="J6" s="275">
        <v>3.4</v>
      </c>
      <c r="K6" s="447"/>
      <c r="L6" s="436"/>
      <c r="M6" s="283">
        <v>139.60396039603958</v>
      </c>
      <c r="N6" s="284" t="s">
        <v>99</v>
      </c>
      <c r="O6" s="60"/>
      <c r="P6" s="60" t="s">
        <v>145</v>
      </c>
      <c r="Q6" s="322">
        <v>282</v>
      </c>
      <c r="R6" s="273">
        <v>15.356435643564355</v>
      </c>
      <c r="S6" s="274">
        <v>46.069306930693067</v>
      </c>
      <c r="T6" s="275">
        <v>0.69801980198019797</v>
      </c>
      <c r="U6" s="447"/>
      <c r="V6" s="436"/>
      <c r="W6" s="283">
        <v>200</v>
      </c>
      <c r="X6" s="284" t="s">
        <v>99</v>
      </c>
      <c r="Y6" s="60"/>
      <c r="Z6" s="60" t="s">
        <v>29</v>
      </c>
      <c r="AA6" s="322">
        <v>200</v>
      </c>
      <c r="AB6" s="325">
        <v>0</v>
      </c>
      <c r="AC6" s="328">
        <v>46</v>
      </c>
      <c r="AD6" s="331">
        <v>2</v>
      </c>
      <c r="AF6" s="340" t="s">
        <v>14</v>
      </c>
      <c r="AG6" s="346">
        <v>100</v>
      </c>
      <c r="AH6" s="346" t="s">
        <v>132</v>
      </c>
      <c r="AI6" s="343" t="s">
        <v>20</v>
      </c>
      <c r="AJ6" s="350">
        <v>123.45679012345678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32</v>
      </c>
      <c r="AQ6" s="350">
        <v>227.61904761904762</v>
      </c>
      <c r="AR6" s="351" t="s">
        <v>132</v>
      </c>
    </row>
    <row r="7" spans="1:44" x14ac:dyDescent="0.3">
      <c r="A7" s="447"/>
      <c r="B7" s="436"/>
      <c r="C7" s="283">
        <v>150</v>
      </c>
      <c r="D7" s="284" t="s">
        <v>99</v>
      </c>
      <c r="E7" s="60"/>
      <c r="F7" s="60" t="s">
        <v>43</v>
      </c>
      <c r="G7" s="322">
        <v>150</v>
      </c>
      <c r="H7" s="273">
        <v>28.5</v>
      </c>
      <c r="I7" s="274">
        <v>1.5</v>
      </c>
      <c r="J7" s="331">
        <v>3</v>
      </c>
      <c r="K7" s="447"/>
      <c r="L7" s="436"/>
      <c r="M7" s="283">
        <v>110.00000000000001</v>
      </c>
      <c r="N7" s="284" t="s">
        <v>99</v>
      </c>
      <c r="O7" s="60"/>
      <c r="P7" s="60" t="s">
        <v>41</v>
      </c>
      <c r="Q7" s="272">
        <v>305.8</v>
      </c>
      <c r="R7" s="273">
        <v>29.700000000000003</v>
      </c>
      <c r="S7" s="274">
        <v>2.2000000000000002</v>
      </c>
      <c r="T7" s="275">
        <v>17.600000000000001</v>
      </c>
      <c r="U7" s="447"/>
      <c r="V7" s="436"/>
      <c r="W7" s="283">
        <v>50</v>
      </c>
      <c r="X7" s="284" t="s">
        <v>99</v>
      </c>
      <c r="Y7" s="60"/>
      <c r="Z7" s="60" t="s">
        <v>14</v>
      </c>
      <c r="AA7" s="322">
        <v>300</v>
      </c>
      <c r="AB7" s="325">
        <v>12</v>
      </c>
      <c r="AC7" s="328">
        <v>6</v>
      </c>
      <c r="AD7" s="331">
        <v>24</v>
      </c>
      <c r="AF7" s="340" t="s">
        <v>14</v>
      </c>
      <c r="AG7" s="346">
        <v>100</v>
      </c>
      <c r="AH7" s="346" t="s">
        <v>132</v>
      </c>
      <c r="AI7" s="343" t="s">
        <v>22</v>
      </c>
      <c r="AJ7" s="350">
        <v>121.95121951219512</v>
      </c>
      <c r="AK7" s="351" t="s">
        <v>132</v>
      </c>
      <c r="AM7" s="340" t="s">
        <v>15</v>
      </c>
      <c r="AN7" s="346">
        <v>100</v>
      </c>
      <c r="AO7" s="346" t="s">
        <v>132</v>
      </c>
      <c r="AP7" s="343" t="s">
        <v>6</v>
      </c>
      <c r="AQ7" s="350">
        <v>302.40404892450442</v>
      </c>
      <c r="AR7" s="351" t="s">
        <v>132</v>
      </c>
    </row>
    <row r="8" spans="1:44" x14ac:dyDescent="0.3">
      <c r="A8" s="447"/>
      <c r="B8" s="436"/>
      <c r="C8" s="283">
        <v>5</v>
      </c>
      <c r="D8" s="284" t="s">
        <v>99</v>
      </c>
      <c r="E8" s="60"/>
      <c r="F8" s="60" t="s">
        <v>15</v>
      </c>
      <c r="G8" s="272">
        <v>35.85</v>
      </c>
      <c r="H8" s="273">
        <v>0.05</v>
      </c>
      <c r="I8" s="328">
        <v>0</v>
      </c>
      <c r="J8" s="275">
        <v>4.05</v>
      </c>
      <c r="K8" s="447"/>
      <c r="L8" s="436"/>
      <c r="M8" s="283">
        <v>50</v>
      </c>
      <c r="N8" s="284" t="s">
        <v>99</v>
      </c>
      <c r="O8" s="60"/>
      <c r="P8" s="60" t="s">
        <v>16</v>
      </c>
      <c r="Q8" s="322">
        <v>78</v>
      </c>
      <c r="R8" s="273">
        <v>4.2</v>
      </c>
      <c r="S8" s="274">
        <v>3.4</v>
      </c>
      <c r="T8" s="275">
        <v>5.3</v>
      </c>
      <c r="U8" s="447"/>
      <c r="V8" s="436"/>
      <c r="W8" s="283">
        <v>30</v>
      </c>
      <c r="X8" s="284" t="s">
        <v>99</v>
      </c>
      <c r="Y8" s="60"/>
      <c r="Z8" s="60" t="s">
        <v>134</v>
      </c>
      <c r="AA8" s="322">
        <v>120</v>
      </c>
      <c r="AB8" s="325">
        <v>24</v>
      </c>
      <c r="AC8" s="328">
        <v>3</v>
      </c>
      <c r="AD8" s="331">
        <v>1</v>
      </c>
      <c r="AF8" s="340" t="s">
        <v>29</v>
      </c>
      <c r="AG8" s="346">
        <v>100</v>
      </c>
      <c r="AH8" s="346" t="s">
        <v>132</v>
      </c>
      <c r="AI8" s="343" t="s">
        <v>26</v>
      </c>
      <c r="AJ8" s="350">
        <v>222.22222222222223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24</v>
      </c>
      <c r="AQ8" s="350">
        <v>137.64876632801162</v>
      </c>
      <c r="AR8" s="351" t="s">
        <v>132</v>
      </c>
    </row>
    <row r="9" spans="1:44" ht="15" thickBot="1" x14ac:dyDescent="0.35">
      <c r="A9" s="447"/>
      <c r="B9" s="436"/>
      <c r="C9" s="283"/>
      <c r="D9" s="284"/>
      <c r="E9" s="173"/>
      <c r="F9" s="173"/>
      <c r="G9" s="276" t="s">
        <v>108</v>
      </c>
      <c r="H9" s="277" t="s">
        <v>108</v>
      </c>
      <c r="I9" s="278" t="s">
        <v>108</v>
      </c>
      <c r="J9" s="279" t="s">
        <v>108</v>
      </c>
      <c r="K9" s="447"/>
      <c r="L9" s="436"/>
      <c r="M9" s="283"/>
      <c r="N9" s="284"/>
      <c r="O9" s="173"/>
      <c r="P9" s="173"/>
      <c r="Q9" s="276"/>
      <c r="R9" s="277"/>
      <c r="S9" s="278"/>
      <c r="T9" s="279"/>
      <c r="U9" s="447"/>
      <c r="V9" s="436"/>
      <c r="W9" s="283"/>
      <c r="X9" s="284"/>
      <c r="Y9" s="173"/>
      <c r="Z9" s="173"/>
      <c r="AA9" s="276"/>
      <c r="AB9" s="277"/>
      <c r="AC9" s="278"/>
      <c r="AD9" s="279"/>
      <c r="AF9" s="340" t="s">
        <v>29</v>
      </c>
      <c r="AG9" s="346">
        <v>100</v>
      </c>
      <c r="AH9" s="346" t="s">
        <v>132</v>
      </c>
      <c r="AI9" s="343" t="s">
        <v>28</v>
      </c>
      <c r="AJ9" s="350">
        <v>285.71428571428572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32</v>
      </c>
      <c r="AQ9" s="350">
        <v>75.26984126984128</v>
      </c>
      <c r="AR9" s="351" t="s">
        <v>132</v>
      </c>
    </row>
    <row r="10" spans="1:44" ht="15.6" thickTop="1" thickBot="1" x14ac:dyDescent="0.35">
      <c r="A10" s="447"/>
      <c r="B10" s="436"/>
      <c r="C10" s="283"/>
      <c r="D10" s="285"/>
      <c r="E10" s="197" t="s">
        <v>107</v>
      </c>
      <c r="F10" s="198"/>
      <c r="G10" s="199">
        <v>947.85</v>
      </c>
      <c r="H10" s="199">
        <v>75.349999999999994</v>
      </c>
      <c r="I10" s="199">
        <v>55.9</v>
      </c>
      <c r="J10" s="200">
        <v>40.449999999999996</v>
      </c>
      <c r="K10" s="447"/>
      <c r="L10" s="436"/>
      <c r="M10" s="283"/>
      <c r="N10" s="285"/>
      <c r="O10" s="197" t="s">
        <v>107</v>
      </c>
      <c r="P10" s="198"/>
      <c r="Q10" s="199">
        <v>950.31999999999994</v>
      </c>
      <c r="R10" s="199">
        <v>72.416435643564355</v>
      </c>
      <c r="S10" s="199">
        <v>52.389306930693067</v>
      </c>
      <c r="T10" s="200">
        <v>44.5980198019802</v>
      </c>
      <c r="U10" s="447"/>
      <c r="V10" s="436"/>
      <c r="W10" s="283"/>
      <c r="X10" s="285"/>
      <c r="Y10" s="197" t="s">
        <v>107</v>
      </c>
      <c r="Z10" s="198"/>
      <c r="AA10" s="323">
        <v>940</v>
      </c>
      <c r="AB10" s="323">
        <v>80</v>
      </c>
      <c r="AC10" s="323">
        <v>67</v>
      </c>
      <c r="AD10" s="200">
        <v>36.200000000000003</v>
      </c>
      <c r="AF10" s="340" t="s">
        <v>29</v>
      </c>
      <c r="AG10" s="346">
        <v>100</v>
      </c>
      <c r="AH10" s="346" t="s">
        <v>132</v>
      </c>
      <c r="AI10" s="343" t="s">
        <v>30</v>
      </c>
      <c r="AJ10" s="350">
        <v>208.33333333333334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9</v>
      </c>
      <c r="AQ10" s="350">
        <v>66.601123595505626</v>
      </c>
      <c r="AR10" s="351" t="s">
        <v>132</v>
      </c>
    </row>
    <row r="11" spans="1:44" ht="15.6" thickTop="1" thickBot="1" x14ac:dyDescent="0.35">
      <c r="A11" s="447"/>
      <c r="B11" s="437"/>
      <c r="C11" s="286"/>
      <c r="D11" s="287"/>
      <c r="E11" s="174"/>
      <c r="F11" s="174"/>
      <c r="G11" s="208" t="s">
        <v>108</v>
      </c>
      <c r="H11" s="217" t="s">
        <v>108</v>
      </c>
      <c r="I11" s="227" t="s">
        <v>108</v>
      </c>
      <c r="J11" s="233" t="s">
        <v>108</v>
      </c>
      <c r="K11" s="447"/>
      <c r="L11" s="437"/>
      <c r="M11" s="286"/>
      <c r="N11" s="287"/>
      <c r="O11" s="174"/>
      <c r="P11" s="174"/>
      <c r="Q11" s="208" t="s">
        <v>108</v>
      </c>
      <c r="R11" s="217" t="s">
        <v>108</v>
      </c>
      <c r="S11" s="227" t="s">
        <v>108</v>
      </c>
      <c r="T11" s="233" t="s">
        <v>108</v>
      </c>
      <c r="U11" s="447"/>
      <c r="V11" s="437"/>
      <c r="W11" s="286"/>
      <c r="X11" s="287"/>
      <c r="Y11" s="174"/>
      <c r="Z11" s="174"/>
      <c r="AA11" s="208" t="s">
        <v>108</v>
      </c>
      <c r="AB11" s="217" t="s">
        <v>108</v>
      </c>
      <c r="AC11" s="227" t="s">
        <v>108</v>
      </c>
      <c r="AD11" s="233" t="s">
        <v>108</v>
      </c>
      <c r="AF11" s="340" t="s">
        <v>29</v>
      </c>
      <c r="AG11" s="346">
        <v>100</v>
      </c>
      <c r="AH11" s="346" t="s">
        <v>132</v>
      </c>
      <c r="AI11" s="343" t="s">
        <v>62</v>
      </c>
      <c r="AJ11" s="350">
        <v>192.30769230769232</v>
      </c>
      <c r="AK11" s="351" t="s">
        <v>132</v>
      </c>
      <c r="AM11" s="340" t="s">
        <v>6</v>
      </c>
      <c r="AN11" s="346">
        <v>100</v>
      </c>
      <c r="AO11" s="346" t="s">
        <v>132</v>
      </c>
      <c r="AP11" s="343" t="s">
        <v>41</v>
      </c>
      <c r="AQ11" s="350">
        <v>85.287769784172681</v>
      </c>
      <c r="AR11" s="351" t="s">
        <v>132</v>
      </c>
    </row>
    <row r="12" spans="1:44" ht="15" thickBot="1" x14ac:dyDescent="0.35">
      <c r="A12" s="447"/>
      <c r="K12" s="447"/>
      <c r="U12" s="447"/>
      <c r="AF12" s="340" t="s">
        <v>29</v>
      </c>
      <c r="AG12" s="346">
        <v>100</v>
      </c>
      <c r="AH12" s="346" t="s">
        <v>132</v>
      </c>
      <c r="AI12" s="343" t="s">
        <v>33</v>
      </c>
      <c r="AJ12" s="350">
        <v>333.33333333333331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4</v>
      </c>
      <c r="AQ12" s="350">
        <v>129.03225806451613</v>
      </c>
      <c r="AR12" s="351" t="s">
        <v>132</v>
      </c>
    </row>
    <row r="13" spans="1:44" ht="15" thickTop="1" x14ac:dyDescent="0.3">
      <c r="A13" s="447"/>
      <c r="B13" s="438" t="s">
        <v>111</v>
      </c>
      <c r="C13" s="112">
        <v>250</v>
      </c>
      <c r="D13" s="288" t="s">
        <v>99</v>
      </c>
      <c r="E13" s="67"/>
      <c r="F13" s="67" t="s">
        <v>18</v>
      </c>
      <c r="G13" s="268">
        <v>162.5</v>
      </c>
      <c r="H13" s="324">
        <v>30</v>
      </c>
      <c r="I13" s="327">
        <v>10</v>
      </c>
      <c r="J13" s="271">
        <v>2.5</v>
      </c>
      <c r="K13" s="447"/>
      <c r="L13" s="438" t="s">
        <v>111</v>
      </c>
      <c r="M13" s="112">
        <v>150</v>
      </c>
      <c r="N13" s="288" t="s">
        <v>99</v>
      </c>
      <c r="O13" s="67"/>
      <c r="P13" s="67" t="s">
        <v>44</v>
      </c>
      <c r="Q13" s="268">
        <v>166.5</v>
      </c>
      <c r="R13" s="269">
        <v>36.900000000000006</v>
      </c>
      <c r="S13" s="327">
        <v>3</v>
      </c>
      <c r="T13" s="271">
        <v>0.75</v>
      </c>
      <c r="U13" s="447"/>
      <c r="V13" s="438" t="s">
        <v>111</v>
      </c>
      <c r="W13" s="112">
        <v>165</v>
      </c>
      <c r="X13" s="288" t="s">
        <v>99</v>
      </c>
      <c r="Y13" s="67"/>
      <c r="Z13" s="67" t="s">
        <v>43</v>
      </c>
      <c r="AA13" s="321">
        <v>165</v>
      </c>
      <c r="AB13" s="269">
        <v>31.349999999999998</v>
      </c>
      <c r="AC13" s="270">
        <v>1.65</v>
      </c>
      <c r="AD13" s="271">
        <v>3.3</v>
      </c>
      <c r="AF13" s="340" t="s">
        <v>29</v>
      </c>
      <c r="AG13" s="346">
        <v>100</v>
      </c>
      <c r="AH13" s="346" t="s">
        <v>132</v>
      </c>
      <c r="AI13" s="343" t="s">
        <v>130</v>
      </c>
      <c r="AJ13" s="350">
        <v>312.5</v>
      </c>
      <c r="AK13" s="351" t="s">
        <v>132</v>
      </c>
      <c r="AM13" s="340" t="s">
        <v>134</v>
      </c>
      <c r="AN13" s="346">
        <v>30</v>
      </c>
      <c r="AO13" s="346" t="s">
        <v>132</v>
      </c>
      <c r="AP13" s="343" t="s">
        <v>93</v>
      </c>
      <c r="AQ13" s="350">
        <v>103.44827586206897</v>
      </c>
      <c r="AR13" s="351" t="s">
        <v>132</v>
      </c>
    </row>
    <row r="14" spans="1:44" x14ac:dyDescent="0.3">
      <c r="A14" s="447"/>
      <c r="B14" s="439"/>
      <c r="C14" s="113">
        <v>300</v>
      </c>
      <c r="D14" s="289" t="s">
        <v>99</v>
      </c>
      <c r="E14" s="62"/>
      <c r="F14" s="62" t="s">
        <v>29</v>
      </c>
      <c r="G14" s="322">
        <v>300</v>
      </c>
      <c r="H14" s="325">
        <v>0</v>
      </c>
      <c r="I14" s="328">
        <v>69</v>
      </c>
      <c r="J14" s="331">
        <v>3</v>
      </c>
      <c r="K14" s="447"/>
      <c r="L14" s="439"/>
      <c r="M14" s="113">
        <v>7.5</v>
      </c>
      <c r="N14" s="289" t="s">
        <v>103</v>
      </c>
      <c r="O14" s="62"/>
      <c r="P14" s="62" t="s">
        <v>8</v>
      </c>
      <c r="Q14" s="272">
        <v>292.5</v>
      </c>
      <c r="R14" s="325">
        <v>6</v>
      </c>
      <c r="S14" s="328">
        <v>60</v>
      </c>
      <c r="T14" s="275">
        <v>2.25</v>
      </c>
      <c r="U14" s="447"/>
      <c r="V14" s="439"/>
      <c r="W14" s="113">
        <v>8</v>
      </c>
      <c r="X14" s="289" t="s">
        <v>103</v>
      </c>
      <c r="Y14" s="62"/>
      <c r="Z14" s="62" t="s">
        <v>17</v>
      </c>
      <c r="AA14" s="272">
        <v>283.2</v>
      </c>
      <c r="AB14" s="325">
        <v>8</v>
      </c>
      <c r="AC14" s="274">
        <v>50.400000000000006</v>
      </c>
      <c r="AD14" s="331">
        <v>4</v>
      </c>
      <c r="AF14" s="340" t="s">
        <v>34</v>
      </c>
      <c r="AG14" s="346">
        <v>100</v>
      </c>
      <c r="AH14" s="346" t="s">
        <v>132</v>
      </c>
      <c r="AI14" s="343" t="s">
        <v>93</v>
      </c>
      <c r="AJ14" s="350">
        <v>86.206896551724142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8</v>
      </c>
      <c r="AQ14" s="352">
        <v>9.1999999999999993</v>
      </c>
      <c r="AR14" s="351" t="s">
        <v>133</v>
      </c>
    </row>
    <row r="15" spans="1:44" x14ac:dyDescent="0.3">
      <c r="A15" s="447"/>
      <c r="B15" s="439"/>
      <c r="C15" s="106">
        <v>30</v>
      </c>
      <c r="D15" s="289" t="s">
        <v>99</v>
      </c>
      <c r="E15" s="62"/>
      <c r="F15" s="62" t="s">
        <v>134</v>
      </c>
      <c r="G15" s="322">
        <v>120</v>
      </c>
      <c r="H15" s="325">
        <v>24</v>
      </c>
      <c r="I15" s="328">
        <v>3</v>
      </c>
      <c r="J15" s="331">
        <v>1</v>
      </c>
      <c r="K15" s="447"/>
      <c r="L15" s="439"/>
      <c r="M15" s="113">
        <v>150</v>
      </c>
      <c r="N15" s="289" t="s">
        <v>99</v>
      </c>
      <c r="O15" s="62"/>
      <c r="P15" s="62" t="s">
        <v>73</v>
      </c>
      <c r="Q15" s="322">
        <v>120</v>
      </c>
      <c r="R15" s="273">
        <v>16.5</v>
      </c>
      <c r="S15" s="274">
        <v>4.5</v>
      </c>
      <c r="T15" s="275">
        <v>3.4499999999999997</v>
      </c>
      <c r="U15" s="447"/>
      <c r="V15" s="439"/>
      <c r="W15" s="113">
        <v>60</v>
      </c>
      <c r="X15" s="289" t="s">
        <v>99</v>
      </c>
      <c r="Y15" s="62"/>
      <c r="Z15" s="62" t="s">
        <v>24</v>
      </c>
      <c r="AA15" s="272">
        <v>103.35</v>
      </c>
      <c r="AB15" s="325">
        <v>12</v>
      </c>
      <c r="AC15" s="274">
        <v>1.2</v>
      </c>
      <c r="AD15" s="275">
        <v>4.8</v>
      </c>
      <c r="AF15" s="340" t="s">
        <v>47</v>
      </c>
      <c r="AG15" s="346">
        <v>100</v>
      </c>
      <c r="AH15" s="346" t="s">
        <v>132</v>
      </c>
      <c r="AI15" s="343" t="s">
        <v>93</v>
      </c>
      <c r="AJ15" s="350">
        <v>106.89655172413794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17</v>
      </c>
      <c r="AQ15" s="350">
        <v>101.69491525423729</v>
      </c>
      <c r="AR15" s="351" t="s">
        <v>132</v>
      </c>
    </row>
    <row r="16" spans="1:44" x14ac:dyDescent="0.3">
      <c r="A16" s="447"/>
      <c r="B16" s="439"/>
      <c r="C16" s="113"/>
      <c r="D16" s="289"/>
      <c r="E16" s="62"/>
      <c r="F16" s="62"/>
      <c r="G16" s="272"/>
      <c r="H16" s="273"/>
      <c r="I16" s="274"/>
      <c r="J16" s="275"/>
      <c r="K16" s="447"/>
      <c r="L16" s="439"/>
      <c r="M16" s="113"/>
      <c r="N16" s="289"/>
      <c r="O16" s="62"/>
      <c r="P16" s="62"/>
      <c r="Q16" s="272"/>
      <c r="R16" s="273"/>
      <c r="S16" s="274"/>
      <c r="T16" s="275"/>
      <c r="U16" s="447"/>
      <c r="V16" s="439"/>
      <c r="W16" s="113">
        <v>10</v>
      </c>
      <c r="X16" s="289" t="s">
        <v>99</v>
      </c>
      <c r="Y16" s="62"/>
      <c r="Z16" s="62" t="s">
        <v>19</v>
      </c>
      <c r="AA16" s="322">
        <v>23</v>
      </c>
      <c r="AB16" s="273">
        <v>0.70000000000000007</v>
      </c>
      <c r="AC16" s="274">
        <v>0.5</v>
      </c>
      <c r="AD16" s="331">
        <v>2</v>
      </c>
      <c r="AF16" s="340" t="s">
        <v>45</v>
      </c>
      <c r="AG16" s="346">
        <v>100</v>
      </c>
      <c r="AH16" s="346" t="s">
        <v>132</v>
      </c>
      <c r="AI16" s="343" t="s">
        <v>93</v>
      </c>
      <c r="AJ16" s="350">
        <v>146.55172413793105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33</v>
      </c>
      <c r="AQ16" s="352">
        <v>1.2</v>
      </c>
      <c r="AR16" s="351" t="s">
        <v>141</v>
      </c>
    </row>
    <row r="17" spans="1:44" ht="15" thickBot="1" x14ac:dyDescent="0.35">
      <c r="A17" s="447"/>
      <c r="B17" s="439"/>
      <c r="C17" s="113"/>
      <c r="D17" s="289"/>
      <c r="E17" s="70"/>
      <c r="F17" s="70"/>
      <c r="G17" s="276"/>
      <c r="H17" s="277"/>
      <c r="I17" s="278"/>
      <c r="J17" s="279"/>
      <c r="K17" s="447"/>
      <c r="L17" s="439"/>
      <c r="M17" s="113"/>
      <c r="N17" s="289"/>
      <c r="O17" s="70"/>
      <c r="P17" s="70"/>
      <c r="Q17" s="276"/>
      <c r="R17" s="277"/>
      <c r="S17" s="278"/>
      <c r="T17" s="279"/>
      <c r="U17" s="447"/>
      <c r="V17" s="439"/>
      <c r="W17" s="113"/>
      <c r="X17" s="289"/>
      <c r="Y17" s="70"/>
      <c r="Z17" s="70"/>
      <c r="AA17" s="276"/>
      <c r="AB17" s="277"/>
      <c r="AC17" s="278"/>
      <c r="AD17" s="279"/>
      <c r="AF17" s="340" t="s">
        <v>45</v>
      </c>
      <c r="AG17" s="346">
        <v>100</v>
      </c>
      <c r="AH17" s="346" t="s">
        <v>132</v>
      </c>
      <c r="AI17" s="343" t="s">
        <v>47</v>
      </c>
      <c r="AJ17" s="350">
        <v>137.09677419354838</v>
      </c>
      <c r="AK17" s="351" t="s">
        <v>132</v>
      </c>
      <c r="AM17" s="340" t="s">
        <v>10</v>
      </c>
      <c r="AN17" s="346">
        <v>100</v>
      </c>
      <c r="AO17" s="346" t="s">
        <v>132</v>
      </c>
      <c r="AP17" s="343" t="s">
        <v>130</v>
      </c>
      <c r="AQ17" s="352">
        <v>1.1000000000000001</v>
      </c>
      <c r="AR17" s="351" t="s">
        <v>141</v>
      </c>
    </row>
    <row r="18" spans="1:44" ht="15.6" thickTop="1" thickBot="1" x14ac:dyDescent="0.35">
      <c r="A18" s="447"/>
      <c r="B18" s="439"/>
      <c r="C18" s="113"/>
      <c r="D18" s="290"/>
      <c r="E18" s="197" t="s">
        <v>107</v>
      </c>
      <c r="F18" s="198"/>
      <c r="G18" s="199">
        <v>582.5</v>
      </c>
      <c r="H18" s="323">
        <v>54</v>
      </c>
      <c r="I18" s="323">
        <v>82</v>
      </c>
      <c r="J18" s="200">
        <v>6.5</v>
      </c>
      <c r="K18" s="447"/>
      <c r="L18" s="439"/>
      <c r="M18" s="113"/>
      <c r="N18" s="290"/>
      <c r="O18" s="197" t="s">
        <v>107</v>
      </c>
      <c r="P18" s="198"/>
      <c r="Q18" s="323">
        <v>579</v>
      </c>
      <c r="R18" s="199">
        <v>59.400000000000006</v>
      </c>
      <c r="S18" s="199">
        <v>67.5</v>
      </c>
      <c r="T18" s="200">
        <v>6.4499999999999993</v>
      </c>
      <c r="U18" s="447"/>
      <c r="V18" s="439"/>
      <c r="W18" s="113"/>
      <c r="X18" s="290"/>
      <c r="Y18" s="197" t="s">
        <v>107</v>
      </c>
      <c r="Z18" s="198"/>
      <c r="AA18" s="199">
        <v>574.54999999999995</v>
      </c>
      <c r="AB18" s="199">
        <v>52.05</v>
      </c>
      <c r="AC18" s="199">
        <v>53.750000000000007</v>
      </c>
      <c r="AD18" s="200">
        <v>14.1</v>
      </c>
      <c r="AF18" s="340" t="s">
        <v>20</v>
      </c>
      <c r="AG18" s="346">
        <v>100</v>
      </c>
      <c r="AH18" s="346" t="s">
        <v>132</v>
      </c>
      <c r="AI18" s="343" t="s">
        <v>22</v>
      </c>
      <c r="AJ18" s="350">
        <v>98.780487804878049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54</v>
      </c>
      <c r="AQ18" s="350">
        <v>147.72727272727272</v>
      </c>
      <c r="AR18" s="351" t="s">
        <v>132</v>
      </c>
    </row>
    <row r="19" spans="1:44" ht="15.6" thickTop="1" thickBot="1" x14ac:dyDescent="0.35">
      <c r="A19" s="447"/>
      <c r="B19" s="440"/>
      <c r="C19" s="114"/>
      <c r="D19" s="291"/>
      <c r="E19" s="177"/>
      <c r="F19" s="177"/>
      <c r="G19" s="208" t="s">
        <v>108</v>
      </c>
      <c r="H19" s="217" t="s">
        <v>108</v>
      </c>
      <c r="I19" s="227" t="s">
        <v>108</v>
      </c>
      <c r="J19" s="233" t="s">
        <v>108</v>
      </c>
      <c r="K19" s="447"/>
      <c r="L19" s="440"/>
      <c r="M19" s="114"/>
      <c r="N19" s="291"/>
      <c r="O19" s="177"/>
      <c r="P19" s="177"/>
      <c r="Q19" s="208" t="s">
        <v>108</v>
      </c>
      <c r="R19" s="217" t="s">
        <v>108</v>
      </c>
      <c r="S19" s="227" t="s">
        <v>108</v>
      </c>
      <c r="T19" s="233" t="s">
        <v>108</v>
      </c>
      <c r="U19" s="447"/>
      <c r="V19" s="440"/>
      <c r="W19" s="114"/>
      <c r="X19" s="291"/>
      <c r="Y19" s="177"/>
      <c r="Z19" s="177"/>
      <c r="AA19" s="208" t="s">
        <v>108</v>
      </c>
      <c r="AB19" s="217" t="s">
        <v>108</v>
      </c>
      <c r="AC19" s="227" t="s">
        <v>108</v>
      </c>
      <c r="AD19" s="233" t="s">
        <v>108</v>
      </c>
      <c r="AF19" s="340" t="s">
        <v>25</v>
      </c>
      <c r="AG19" s="346">
        <v>100</v>
      </c>
      <c r="AH19" s="346" t="s">
        <v>132</v>
      </c>
      <c r="AI19" s="343" t="s">
        <v>26</v>
      </c>
      <c r="AJ19" s="350">
        <v>133.33333333333334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56</v>
      </c>
      <c r="AQ19" s="350">
        <v>106.55737704918033</v>
      </c>
      <c r="AR19" s="351" t="s">
        <v>132</v>
      </c>
    </row>
    <row r="20" spans="1:44" ht="15" thickBot="1" x14ac:dyDescent="0.35">
      <c r="A20" s="447"/>
      <c r="K20" s="447"/>
      <c r="U20" s="447"/>
      <c r="AF20" s="340" t="s">
        <v>25</v>
      </c>
      <c r="AG20" s="346">
        <v>100</v>
      </c>
      <c r="AH20" s="346" t="s">
        <v>132</v>
      </c>
      <c r="AI20" s="343" t="s">
        <v>28</v>
      </c>
      <c r="AJ20" s="350">
        <v>171.42857142857142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58</v>
      </c>
      <c r="AQ20" s="350">
        <v>158.53658536585365</v>
      </c>
      <c r="AR20" s="351" t="s">
        <v>132</v>
      </c>
    </row>
    <row r="21" spans="1:44" ht="15" thickTop="1" x14ac:dyDescent="0.3">
      <c r="A21" s="447"/>
      <c r="B21" s="441" t="s">
        <v>112</v>
      </c>
      <c r="C21" s="139">
        <v>250</v>
      </c>
      <c r="D21" s="292" t="s">
        <v>99</v>
      </c>
      <c r="E21" s="87"/>
      <c r="F21" s="87" t="s">
        <v>23</v>
      </c>
      <c r="G21" s="321">
        <v>275</v>
      </c>
      <c r="H21" s="269">
        <v>57.5</v>
      </c>
      <c r="I21" s="327">
        <v>0</v>
      </c>
      <c r="J21" s="330">
        <v>5</v>
      </c>
      <c r="K21" s="447"/>
      <c r="L21" s="441" t="s">
        <v>112</v>
      </c>
      <c r="M21" s="139">
        <v>250</v>
      </c>
      <c r="N21" s="292" t="s">
        <v>99</v>
      </c>
      <c r="O21" s="87"/>
      <c r="P21" s="87" t="s">
        <v>51</v>
      </c>
      <c r="Q21" s="321">
        <v>275</v>
      </c>
      <c r="R21" s="269">
        <v>52.5</v>
      </c>
      <c r="S21" s="327">
        <v>0</v>
      </c>
      <c r="T21" s="271">
        <v>5.75</v>
      </c>
      <c r="U21" s="447"/>
      <c r="V21" s="441" t="s">
        <v>112</v>
      </c>
      <c r="W21" s="139">
        <v>150</v>
      </c>
      <c r="X21" s="292" t="s">
        <v>99</v>
      </c>
      <c r="Y21" s="87"/>
      <c r="Z21" s="87" t="s">
        <v>86</v>
      </c>
      <c r="AA21" s="321">
        <v>234</v>
      </c>
      <c r="AB21" s="324">
        <v>30</v>
      </c>
      <c r="AC21" s="327">
        <v>0</v>
      </c>
      <c r="AD21" s="330">
        <v>12</v>
      </c>
      <c r="AF21" s="340" t="s">
        <v>25</v>
      </c>
      <c r="AG21" s="346">
        <v>100</v>
      </c>
      <c r="AH21" s="346" t="s">
        <v>132</v>
      </c>
      <c r="AI21" s="343" t="s">
        <v>30</v>
      </c>
      <c r="AJ21" s="350">
        <v>125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60</v>
      </c>
      <c r="AQ21" s="350">
        <v>103.58565737051792</v>
      </c>
      <c r="AR21" s="351" t="s">
        <v>132</v>
      </c>
    </row>
    <row r="22" spans="1:44" x14ac:dyDescent="0.3">
      <c r="A22" s="447"/>
      <c r="B22" s="442"/>
      <c r="C22" s="140">
        <v>350</v>
      </c>
      <c r="D22" s="293" t="s">
        <v>99</v>
      </c>
      <c r="E22" s="89"/>
      <c r="F22" s="89" t="s">
        <v>42</v>
      </c>
      <c r="G22" s="322">
        <v>455</v>
      </c>
      <c r="H22" s="273">
        <v>8.4</v>
      </c>
      <c r="I22" s="274">
        <v>100.10000000000001</v>
      </c>
      <c r="J22" s="275">
        <v>0.70000000000000007</v>
      </c>
      <c r="K22" s="447"/>
      <c r="L22" s="442"/>
      <c r="M22" s="140">
        <v>520</v>
      </c>
      <c r="N22" s="293" t="s">
        <v>99</v>
      </c>
      <c r="O22" s="89"/>
      <c r="P22" s="89" t="s">
        <v>54</v>
      </c>
      <c r="Q22" s="272">
        <v>457.6</v>
      </c>
      <c r="R22" s="273">
        <v>5.2</v>
      </c>
      <c r="S22" s="274">
        <v>109.2</v>
      </c>
      <c r="T22" s="331">
        <v>0</v>
      </c>
      <c r="U22" s="447"/>
      <c r="V22" s="442"/>
      <c r="W22" s="140">
        <v>340</v>
      </c>
      <c r="X22" s="293" t="s">
        <v>99</v>
      </c>
      <c r="Y22" s="89"/>
      <c r="Z22" s="89" t="s">
        <v>87</v>
      </c>
      <c r="AA22" s="272">
        <v>472.59999999999997</v>
      </c>
      <c r="AB22" s="273">
        <v>14.62</v>
      </c>
      <c r="AC22" s="274">
        <v>94.179999999999993</v>
      </c>
      <c r="AD22" s="275">
        <v>1.7</v>
      </c>
      <c r="AF22" s="340" t="s">
        <v>25</v>
      </c>
      <c r="AG22" s="346">
        <v>100</v>
      </c>
      <c r="AH22" s="346" t="s">
        <v>132</v>
      </c>
      <c r="AI22" s="343" t="s">
        <v>130</v>
      </c>
      <c r="AJ22" s="350">
        <v>187.5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29</v>
      </c>
      <c r="AQ22" s="350">
        <v>130</v>
      </c>
      <c r="AR22" s="351" t="s">
        <v>132</v>
      </c>
    </row>
    <row r="23" spans="1:44" x14ac:dyDescent="0.3">
      <c r="A23" s="447"/>
      <c r="B23" s="442"/>
      <c r="C23" s="140">
        <v>5</v>
      </c>
      <c r="D23" s="293" t="s">
        <v>99</v>
      </c>
      <c r="E23" s="89"/>
      <c r="F23" s="89" t="s">
        <v>15</v>
      </c>
      <c r="G23" s="272">
        <v>35.85</v>
      </c>
      <c r="H23" s="273">
        <v>0.05</v>
      </c>
      <c r="I23" s="328">
        <v>0</v>
      </c>
      <c r="J23" s="275">
        <v>4.05</v>
      </c>
      <c r="K23" s="447"/>
      <c r="L23" s="442"/>
      <c r="M23" s="140">
        <v>3.9833333333333334</v>
      </c>
      <c r="N23" s="293" t="s">
        <v>137</v>
      </c>
      <c r="O23" s="89"/>
      <c r="P23" s="89" t="s">
        <v>21</v>
      </c>
      <c r="Q23" s="272">
        <v>35.85</v>
      </c>
      <c r="R23" s="325">
        <v>0</v>
      </c>
      <c r="S23" s="328">
        <v>0</v>
      </c>
      <c r="T23" s="275">
        <v>3.9434999999999998</v>
      </c>
      <c r="U23" s="447"/>
      <c r="V23" s="442"/>
      <c r="W23" s="140">
        <v>10</v>
      </c>
      <c r="X23" s="293" t="s">
        <v>99</v>
      </c>
      <c r="Y23" s="89"/>
      <c r="Z23" s="89" t="s">
        <v>15</v>
      </c>
      <c r="AA23" s="272">
        <v>71.7</v>
      </c>
      <c r="AB23" s="273">
        <v>0.1</v>
      </c>
      <c r="AC23" s="328">
        <v>0</v>
      </c>
      <c r="AD23" s="275">
        <v>8.1</v>
      </c>
      <c r="AF23" s="340" t="s">
        <v>48</v>
      </c>
      <c r="AG23" s="346">
        <v>100</v>
      </c>
      <c r="AH23" s="346" t="s">
        <v>132</v>
      </c>
      <c r="AI23" s="343" t="s">
        <v>93</v>
      </c>
      <c r="AJ23" s="350">
        <v>185.34482758620689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10</v>
      </c>
      <c r="AQ23" s="350">
        <v>36.111111111111114</v>
      </c>
      <c r="AR23" s="351" t="s">
        <v>132</v>
      </c>
    </row>
    <row r="24" spans="1:44" x14ac:dyDescent="0.3">
      <c r="A24" s="447"/>
      <c r="B24" s="442"/>
      <c r="C24" s="140"/>
      <c r="D24" s="293"/>
      <c r="E24" s="89"/>
      <c r="F24" s="89"/>
      <c r="G24" s="272"/>
      <c r="H24" s="273"/>
      <c r="I24" s="274"/>
      <c r="J24" s="275"/>
      <c r="K24" s="447"/>
      <c r="L24" s="442"/>
      <c r="M24" s="140"/>
      <c r="N24" s="293"/>
      <c r="O24" s="89"/>
      <c r="P24" s="89"/>
      <c r="Q24" s="272"/>
      <c r="R24" s="273"/>
      <c r="S24" s="274"/>
      <c r="T24" s="275"/>
      <c r="U24" s="447"/>
      <c r="V24" s="442"/>
      <c r="W24" s="140"/>
      <c r="X24" s="293"/>
      <c r="Y24" s="89"/>
      <c r="Z24" s="89"/>
      <c r="AA24" s="272"/>
      <c r="AB24" s="273"/>
      <c r="AC24" s="274"/>
      <c r="AD24" s="275"/>
      <c r="AF24" s="340" t="s">
        <v>48</v>
      </c>
      <c r="AG24" s="346">
        <v>100</v>
      </c>
      <c r="AH24" s="346" t="s">
        <v>132</v>
      </c>
      <c r="AI24" s="343" t="s">
        <v>47</v>
      </c>
      <c r="AJ24" s="350">
        <v>173.38709677419354</v>
      </c>
      <c r="AK24" s="351" t="s">
        <v>132</v>
      </c>
      <c r="AM24" s="340" t="s">
        <v>42</v>
      </c>
      <c r="AN24" s="346">
        <v>100</v>
      </c>
      <c r="AO24" s="346" t="s">
        <v>132</v>
      </c>
      <c r="AP24" s="343" t="s">
        <v>87</v>
      </c>
      <c r="AQ24" s="350">
        <v>93.525179856115102</v>
      </c>
      <c r="AR24" s="351" t="s">
        <v>132</v>
      </c>
    </row>
    <row r="25" spans="1:44" ht="15" thickBot="1" x14ac:dyDescent="0.35">
      <c r="A25" s="447"/>
      <c r="B25" s="442"/>
      <c r="C25" s="140"/>
      <c r="D25" s="293"/>
      <c r="E25" s="105"/>
      <c r="F25" s="105"/>
      <c r="G25" s="207"/>
      <c r="H25" s="216"/>
      <c r="I25" s="226"/>
      <c r="J25" s="232"/>
      <c r="K25" s="447"/>
      <c r="L25" s="442"/>
      <c r="M25" s="140"/>
      <c r="N25" s="293"/>
      <c r="O25" s="105"/>
      <c r="P25" s="105"/>
      <c r="Q25" s="207"/>
      <c r="R25" s="216"/>
      <c r="S25" s="226"/>
      <c r="T25" s="232"/>
      <c r="U25" s="447"/>
      <c r="V25" s="442"/>
      <c r="W25" s="140"/>
      <c r="X25" s="293"/>
      <c r="Y25" s="105"/>
      <c r="Z25" s="105"/>
      <c r="AA25" s="207"/>
      <c r="AB25" s="216"/>
      <c r="AC25" s="226"/>
      <c r="AD25" s="232"/>
      <c r="AF25" s="340" t="s">
        <v>48</v>
      </c>
      <c r="AG25" s="346">
        <v>100</v>
      </c>
      <c r="AH25" s="346" t="s">
        <v>132</v>
      </c>
      <c r="AI25" s="343" t="s">
        <v>65</v>
      </c>
      <c r="AJ25" s="350">
        <v>114.97326203208556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42</v>
      </c>
      <c r="AQ25" s="350">
        <v>294.61538461538464</v>
      </c>
      <c r="AR25" s="351" t="s">
        <v>132</v>
      </c>
    </row>
    <row r="26" spans="1:44" ht="15.6" thickTop="1" thickBot="1" x14ac:dyDescent="0.35">
      <c r="A26" s="447"/>
      <c r="B26" s="442"/>
      <c r="C26" s="140"/>
      <c r="D26" s="294"/>
      <c r="E26" s="197" t="s">
        <v>107</v>
      </c>
      <c r="F26" s="198"/>
      <c r="G26" s="199">
        <v>765.85</v>
      </c>
      <c r="H26" s="323">
        <v>65.95</v>
      </c>
      <c r="I26" s="199">
        <v>100.10000000000001</v>
      </c>
      <c r="J26" s="200">
        <v>9.75</v>
      </c>
      <c r="K26" s="447"/>
      <c r="L26" s="442"/>
      <c r="M26" s="140"/>
      <c r="N26" s="294"/>
      <c r="O26" s="197" t="s">
        <v>107</v>
      </c>
      <c r="P26" s="198"/>
      <c r="Q26" s="199">
        <v>768.45</v>
      </c>
      <c r="R26" s="199">
        <v>57.7</v>
      </c>
      <c r="S26" s="199">
        <v>109.2</v>
      </c>
      <c r="T26" s="200">
        <v>9.6935000000000002</v>
      </c>
      <c r="U26" s="447"/>
      <c r="V26" s="442"/>
      <c r="W26" s="140"/>
      <c r="X26" s="294"/>
      <c r="Y26" s="197" t="s">
        <v>107</v>
      </c>
      <c r="Z26" s="198"/>
      <c r="AA26" s="199">
        <v>778.3</v>
      </c>
      <c r="AB26" s="199">
        <v>44.72</v>
      </c>
      <c r="AC26" s="199">
        <v>94.179999999999993</v>
      </c>
      <c r="AD26" s="200">
        <v>21.799999999999997</v>
      </c>
      <c r="AF26" s="340" t="s">
        <v>48</v>
      </c>
      <c r="AG26" s="346">
        <v>100</v>
      </c>
      <c r="AH26" s="346" t="s">
        <v>132</v>
      </c>
      <c r="AI26" s="343" t="s">
        <v>135</v>
      </c>
      <c r="AJ26" s="350">
        <v>107.5</v>
      </c>
      <c r="AK26" s="351" t="s">
        <v>132</v>
      </c>
      <c r="AM26" s="340" t="s">
        <v>40</v>
      </c>
      <c r="AN26" s="346">
        <v>100</v>
      </c>
      <c r="AO26" s="346" t="s">
        <v>132</v>
      </c>
      <c r="AP26" s="343" t="s">
        <v>10</v>
      </c>
      <c r="AQ26" s="350">
        <v>106.38888888888889</v>
      </c>
      <c r="AR26" s="351" t="s">
        <v>132</v>
      </c>
    </row>
    <row r="27" spans="1:44" ht="15.6" thickTop="1" thickBot="1" x14ac:dyDescent="0.35">
      <c r="A27" s="447"/>
      <c r="B27" s="443"/>
      <c r="C27" s="142"/>
      <c r="D27" s="295"/>
      <c r="E27" s="180"/>
      <c r="F27" s="180"/>
      <c r="G27" s="208"/>
      <c r="H27" s="217"/>
      <c r="I27" s="227"/>
      <c r="J27" s="233"/>
      <c r="K27" s="447"/>
      <c r="L27" s="443"/>
      <c r="M27" s="142"/>
      <c r="N27" s="295"/>
      <c r="O27" s="180"/>
      <c r="P27" s="180"/>
      <c r="Q27" s="208"/>
      <c r="R27" s="217"/>
      <c r="S27" s="227"/>
      <c r="T27" s="233"/>
      <c r="U27" s="447"/>
      <c r="V27" s="443"/>
      <c r="W27" s="142"/>
      <c r="X27" s="295"/>
      <c r="Y27" s="180"/>
      <c r="Z27" s="180"/>
      <c r="AA27" s="208"/>
      <c r="AB27" s="217"/>
      <c r="AC27" s="227"/>
      <c r="AD27" s="233"/>
      <c r="AF27" s="340" t="s">
        <v>48</v>
      </c>
      <c r="AG27" s="346">
        <v>100</v>
      </c>
      <c r="AH27" s="346" t="s">
        <v>132</v>
      </c>
      <c r="AI27" s="343" t="s">
        <v>136</v>
      </c>
      <c r="AJ27" s="350">
        <v>156.93430656934308</v>
      </c>
      <c r="AK27" s="351" t="s">
        <v>132</v>
      </c>
      <c r="AM27" s="340" t="s">
        <v>5</v>
      </c>
      <c r="AN27" s="346">
        <v>1</v>
      </c>
      <c r="AO27" s="346" t="s">
        <v>133</v>
      </c>
      <c r="AP27" s="343" t="s">
        <v>6</v>
      </c>
      <c r="AQ27" s="350">
        <v>33.741037536904258</v>
      </c>
      <c r="AR27" s="351" t="s">
        <v>132</v>
      </c>
    </row>
    <row r="28" spans="1:44" ht="15" thickBot="1" x14ac:dyDescent="0.35">
      <c r="A28" s="447"/>
      <c r="K28" s="447"/>
      <c r="U28" s="447"/>
      <c r="AF28" s="340" t="s">
        <v>7</v>
      </c>
      <c r="AG28" s="346">
        <v>100</v>
      </c>
      <c r="AH28" s="346" t="s">
        <v>132</v>
      </c>
      <c r="AI28" s="343" t="s">
        <v>8</v>
      </c>
      <c r="AJ28" s="352">
        <v>3.6</v>
      </c>
      <c r="AK28" s="351" t="s">
        <v>133</v>
      </c>
      <c r="AM28" s="340" t="s">
        <v>5</v>
      </c>
      <c r="AN28" s="346">
        <v>1</v>
      </c>
      <c r="AO28" s="346" t="s">
        <v>133</v>
      </c>
      <c r="AP28" s="343" t="s">
        <v>24</v>
      </c>
      <c r="AQ28" s="350">
        <v>46.444121915820027</v>
      </c>
      <c r="AR28" s="351" t="s">
        <v>132</v>
      </c>
    </row>
    <row r="29" spans="1:44" ht="15" thickTop="1" x14ac:dyDescent="0.3">
      <c r="A29" s="447"/>
      <c r="B29" s="444" t="s">
        <v>113</v>
      </c>
      <c r="C29" s="115">
        <v>100</v>
      </c>
      <c r="D29" s="296" t="s">
        <v>99</v>
      </c>
      <c r="E29" s="74"/>
      <c r="F29" s="74" t="s">
        <v>10</v>
      </c>
      <c r="G29" s="321">
        <v>360</v>
      </c>
      <c r="H29" s="324">
        <v>13</v>
      </c>
      <c r="I29" s="327">
        <v>68</v>
      </c>
      <c r="J29" s="330">
        <v>7</v>
      </c>
      <c r="K29" s="447"/>
      <c r="L29" s="444" t="s">
        <v>113</v>
      </c>
      <c r="M29" s="115">
        <v>70</v>
      </c>
      <c r="N29" s="296" t="s">
        <v>99</v>
      </c>
      <c r="O29" s="74"/>
      <c r="P29" s="74" t="s">
        <v>40</v>
      </c>
      <c r="Q29" s="268">
        <v>268.09999999999997</v>
      </c>
      <c r="R29" s="269">
        <v>4.55</v>
      </c>
      <c r="S29" s="270">
        <v>60.55</v>
      </c>
      <c r="T29" s="271">
        <v>0.7</v>
      </c>
      <c r="U29" s="447"/>
      <c r="V29" s="444" t="s">
        <v>113</v>
      </c>
      <c r="W29" s="115">
        <v>150</v>
      </c>
      <c r="X29" s="296" t="s">
        <v>99</v>
      </c>
      <c r="Y29" s="74"/>
      <c r="Z29" s="74" t="s">
        <v>145</v>
      </c>
      <c r="AA29" s="321">
        <v>303</v>
      </c>
      <c r="AB29" s="269">
        <v>16.5</v>
      </c>
      <c r="AC29" s="270">
        <v>49.5</v>
      </c>
      <c r="AD29" s="271">
        <v>0.75</v>
      </c>
      <c r="AF29" s="340" t="s">
        <v>7</v>
      </c>
      <c r="AG29" s="346">
        <v>100</v>
      </c>
      <c r="AH29" s="346" t="s">
        <v>132</v>
      </c>
      <c r="AI29" s="343" t="s">
        <v>145</v>
      </c>
      <c r="AJ29" s="350">
        <v>69.801980198019805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41</v>
      </c>
      <c r="AQ29" s="350">
        <v>28.776978417266186</v>
      </c>
      <c r="AR29" s="351" t="s">
        <v>132</v>
      </c>
    </row>
    <row r="30" spans="1:44" x14ac:dyDescent="0.3">
      <c r="A30" s="447"/>
      <c r="B30" s="445"/>
      <c r="C30" s="116">
        <v>50</v>
      </c>
      <c r="D30" s="297" t="s">
        <v>99</v>
      </c>
      <c r="E30" s="76"/>
      <c r="F30" s="76" t="s">
        <v>14</v>
      </c>
      <c r="G30" s="322">
        <v>300</v>
      </c>
      <c r="H30" s="325">
        <v>12</v>
      </c>
      <c r="I30" s="328">
        <v>6</v>
      </c>
      <c r="J30" s="331">
        <v>24</v>
      </c>
      <c r="K30" s="447"/>
      <c r="L30" s="445"/>
      <c r="M30" s="116">
        <v>25</v>
      </c>
      <c r="N30" s="297" t="s">
        <v>99</v>
      </c>
      <c r="O30" s="76"/>
      <c r="P30" s="76" t="s">
        <v>27</v>
      </c>
      <c r="Q30" s="272">
        <v>163.5</v>
      </c>
      <c r="R30" s="273">
        <v>3.75</v>
      </c>
      <c r="S30" s="274">
        <v>3.5</v>
      </c>
      <c r="T30" s="275">
        <v>16.25</v>
      </c>
      <c r="U30" s="447"/>
      <c r="V30" s="445"/>
      <c r="W30" s="116">
        <v>100</v>
      </c>
      <c r="X30" s="297" t="s">
        <v>99</v>
      </c>
      <c r="Y30" s="76"/>
      <c r="Z30" s="76" t="s">
        <v>80</v>
      </c>
      <c r="AA30" s="322">
        <v>160</v>
      </c>
      <c r="AB30" s="325">
        <v>2</v>
      </c>
      <c r="AC30" s="274">
        <v>8.5299999999999994</v>
      </c>
      <c r="AD30" s="275">
        <v>14.66</v>
      </c>
      <c r="AF30" s="340" t="s">
        <v>43</v>
      </c>
      <c r="AG30" s="346">
        <v>100</v>
      </c>
      <c r="AH30" s="346" t="s">
        <v>132</v>
      </c>
      <c r="AI30" s="343" t="s">
        <v>4</v>
      </c>
      <c r="AJ30" s="350">
        <v>107.52688172043011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24</v>
      </c>
      <c r="AQ30" s="350">
        <v>46.444121915820027</v>
      </c>
      <c r="AR30" s="351" t="s">
        <v>132</v>
      </c>
    </row>
    <row r="31" spans="1:44" x14ac:dyDescent="0.3">
      <c r="A31" s="447"/>
      <c r="B31" s="445"/>
      <c r="C31" s="116">
        <v>100</v>
      </c>
      <c r="D31" s="297" t="s">
        <v>99</v>
      </c>
      <c r="E31" s="76"/>
      <c r="F31" s="76" t="s">
        <v>25</v>
      </c>
      <c r="G31" s="322">
        <v>60</v>
      </c>
      <c r="H31" s="325">
        <v>1</v>
      </c>
      <c r="I31" s="328">
        <v>14</v>
      </c>
      <c r="J31" s="331">
        <v>0</v>
      </c>
      <c r="K31" s="447"/>
      <c r="L31" s="445"/>
      <c r="M31" s="116">
        <v>130</v>
      </c>
      <c r="N31" s="297" t="s">
        <v>99</v>
      </c>
      <c r="O31" s="76"/>
      <c r="P31" s="76" t="s">
        <v>26</v>
      </c>
      <c r="Q31" s="272">
        <v>58.5</v>
      </c>
      <c r="R31" s="273">
        <v>1.3</v>
      </c>
      <c r="S31" s="274">
        <v>6.5</v>
      </c>
      <c r="T31" s="331">
        <v>0</v>
      </c>
      <c r="U31" s="447"/>
      <c r="V31" s="445"/>
      <c r="W31" s="116">
        <v>5</v>
      </c>
      <c r="X31" s="297" t="s">
        <v>99</v>
      </c>
      <c r="Y31" s="76"/>
      <c r="Z31" s="76" t="s">
        <v>15</v>
      </c>
      <c r="AA31" s="272">
        <v>35.85</v>
      </c>
      <c r="AB31" s="273">
        <v>0.05</v>
      </c>
      <c r="AC31" s="328">
        <v>0</v>
      </c>
      <c r="AD31" s="275">
        <v>4.05</v>
      </c>
      <c r="AF31" s="340" t="s">
        <v>43</v>
      </c>
      <c r="AG31" s="346">
        <v>100</v>
      </c>
      <c r="AH31" s="346" t="s">
        <v>132</v>
      </c>
      <c r="AI31" s="343" t="s">
        <v>34</v>
      </c>
      <c r="AJ31" s="350">
        <v>100</v>
      </c>
      <c r="AK31" s="351" t="s">
        <v>132</v>
      </c>
      <c r="AM31" s="340" t="s">
        <v>5</v>
      </c>
      <c r="AN31" s="346">
        <v>1</v>
      </c>
      <c r="AO31" s="346" t="s">
        <v>133</v>
      </c>
      <c r="AP31" s="343" t="s">
        <v>6</v>
      </c>
      <c r="AQ31" s="350">
        <v>33.741037536904258</v>
      </c>
      <c r="AR31" s="351" t="s">
        <v>132</v>
      </c>
    </row>
    <row r="32" spans="1:44" ht="15" thickBot="1" x14ac:dyDescent="0.35">
      <c r="A32" s="447"/>
      <c r="B32" s="445"/>
      <c r="C32" s="107">
        <v>30</v>
      </c>
      <c r="D32" s="297" t="s">
        <v>99</v>
      </c>
      <c r="E32" s="76"/>
      <c r="F32" s="76" t="s">
        <v>134</v>
      </c>
      <c r="G32" s="322">
        <v>120</v>
      </c>
      <c r="H32" s="325">
        <v>24</v>
      </c>
      <c r="I32" s="328">
        <v>3</v>
      </c>
      <c r="J32" s="331">
        <v>1</v>
      </c>
      <c r="K32" s="447"/>
      <c r="L32" s="445"/>
      <c r="M32" s="116">
        <v>250</v>
      </c>
      <c r="N32" s="297" t="s">
        <v>99</v>
      </c>
      <c r="O32" s="76"/>
      <c r="P32" s="76" t="s">
        <v>73</v>
      </c>
      <c r="Q32" s="322">
        <v>200</v>
      </c>
      <c r="R32" s="273">
        <v>27.5</v>
      </c>
      <c r="S32" s="274">
        <v>7.5</v>
      </c>
      <c r="T32" s="275">
        <v>5.75</v>
      </c>
      <c r="U32" s="447"/>
      <c r="V32" s="445"/>
      <c r="W32" s="116">
        <v>100</v>
      </c>
      <c r="X32" s="297" t="s">
        <v>99</v>
      </c>
      <c r="Y32" s="76"/>
      <c r="Z32" s="76" t="s">
        <v>34</v>
      </c>
      <c r="AA32" s="322">
        <v>100</v>
      </c>
      <c r="AB32" s="325">
        <v>21</v>
      </c>
      <c r="AC32" s="328">
        <v>1</v>
      </c>
      <c r="AD32" s="331">
        <v>2</v>
      </c>
      <c r="AF32" s="340" t="s">
        <v>43</v>
      </c>
      <c r="AG32" s="346">
        <v>100</v>
      </c>
      <c r="AH32" s="346" t="s">
        <v>132</v>
      </c>
      <c r="AI32" s="343" t="s">
        <v>44</v>
      </c>
      <c r="AJ32" s="350">
        <v>90.090090090090087</v>
      </c>
      <c r="AK32" s="351" t="s">
        <v>132</v>
      </c>
      <c r="AM32" s="341" t="s">
        <v>5</v>
      </c>
      <c r="AN32" s="347">
        <v>1</v>
      </c>
      <c r="AO32" s="347" t="s">
        <v>133</v>
      </c>
      <c r="AP32" s="344" t="s">
        <v>9</v>
      </c>
      <c r="AQ32" s="353">
        <v>22.471910112359552</v>
      </c>
      <c r="AR32" s="354" t="s">
        <v>132</v>
      </c>
    </row>
    <row r="33" spans="1:44" ht="15" thickTop="1" x14ac:dyDescent="0.3">
      <c r="A33" s="447"/>
      <c r="B33" s="445"/>
      <c r="C33" s="116"/>
      <c r="D33" s="297"/>
      <c r="E33" s="76"/>
      <c r="F33" s="76"/>
      <c r="G33" s="272"/>
      <c r="H33" s="273"/>
      <c r="I33" s="274"/>
      <c r="J33" s="275"/>
      <c r="K33" s="447"/>
      <c r="L33" s="445"/>
      <c r="M33" s="116">
        <v>30</v>
      </c>
      <c r="N33" s="297" t="s">
        <v>99</v>
      </c>
      <c r="O33" s="76"/>
      <c r="P33" s="76" t="s">
        <v>20</v>
      </c>
      <c r="Q33" s="272">
        <v>145.79999999999998</v>
      </c>
      <c r="R33" s="325">
        <v>6</v>
      </c>
      <c r="S33" s="274">
        <v>9.9</v>
      </c>
      <c r="T33" s="275">
        <v>9.2999999999999989</v>
      </c>
      <c r="U33" s="447"/>
      <c r="V33" s="445"/>
      <c r="W33" s="116">
        <v>3</v>
      </c>
      <c r="X33" s="297" t="s">
        <v>100</v>
      </c>
      <c r="Y33" s="76"/>
      <c r="Z33" s="76" t="s">
        <v>5</v>
      </c>
      <c r="AA33" s="322">
        <v>240</v>
      </c>
      <c r="AB33" s="325">
        <v>18</v>
      </c>
      <c r="AC33" s="328">
        <v>0</v>
      </c>
      <c r="AD33" s="331">
        <v>15</v>
      </c>
      <c r="AF33" s="340" t="s">
        <v>43</v>
      </c>
      <c r="AG33" s="346">
        <v>100</v>
      </c>
      <c r="AH33" s="346" t="s">
        <v>132</v>
      </c>
      <c r="AI33" s="343" t="s">
        <v>134</v>
      </c>
      <c r="AJ33" s="350">
        <v>25</v>
      </c>
      <c r="AK33" s="351" t="s">
        <v>132</v>
      </c>
      <c r="AN33" s="7"/>
      <c r="AO33" s="7"/>
      <c r="AQ33" s="121"/>
      <c r="AR33" s="7"/>
    </row>
    <row r="34" spans="1:44" ht="15" thickBot="1" x14ac:dyDescent="0.35">
      <c r="A34" s="447"/>
      <c r="B34" s="445"/>
      <c r="C34" s="116"/>
      <c r="D34" s="297"/>
      <c r="E34" s="184"/>
      <c r="F34" s="184"/>
      <c r="G34" s="207"/>
      <c r="H34" s="216"/>
      <c r="I34" s="226"/>
      <c r="J34" s="232"/>
      <c r="K34" s="447"/>
      <c r="L34" s="445"/>
      <c r="M34" s="116"/>
      <c r="N34" s="297"/>
      <c r="O34" s="184"/>
      <c r="P34" s="184"/>
      <c r="Q34" s="207"/>
      <c r="R34" s="216"/>
      <c r="S34" s="226"/>
      <c r="T34" s="232"/>
      <c r="U34" s="447"/>
      <c r="V34" s="445"/>
      <c r="W34" s="116"/>
      <c r="X34" s="297"/>
      <c r="Y34" s="184"/>
      <c r="Z34" s="184"/>
      <c r="AA34" s="207"/>
      <c r="AB34" s="216"/>
      <c r="AC34" s="226"/>
      <c r="AD34" s="232"/>
      <c r="AF34" s="340" t="s">
        <v>46</v>
      </c>
      <c r="AG34" s="346">
        <v>100</v>
      </c>
      <c r="AH34" s="346" t="s">
        <v>132</v>
      </c>
      <c r="AI34" s="343" t="s">
        <v>47</v>
      </c>
      <c r="AJ34" s="350">
        <v>88.709677419354833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45"/>
      <c r="C35" s="116"/>
      <c r="D35" s="298"/>
      <c r="E35" s="197" t="s">
        <v>107</v>
      </c>
      <c r="F35" s="198"/>
      <c r="G35" s="323">
        <v>840</v>
      </c>
      <c r="H35" s="323">
        <v>50</v>
      </c>
      <c r="I35" s="323">
        <v>91</v>
      </c>
      <c r="J35" s="332">
        <v>32</v>
      </c>
      <c r="K35" s="447"/>
      <c r="L35" s="445"/>
      <c r="M35" s="116"/>
      <c r="N35" s="298"/>
      <c r="O35" s="197" t="s">
        <v>107</v>
      </c>
      <c r="P35" s="198"/>
      <c r="Q35" s="199">
        <v>835.89999999999986</v>
      </c>
      <c r="R35" s="199">
        <v>43.1</v>
      </c>
      <c r="S35" s="323">
        <v>87.95</v>
      </c>
      <c r="T35" s="332">
        <v>32</v>
      </c>
      <c r="U35" s="447"/>
      <c r="V35" s="445"/>
      <c r="W35" s="116"/>
      <c r="X35" s="298"/>
      <c r="Y35" s="197" t="s">
        <v>107</v>
      </c>
      <c r="Z35" s="198"/>
      <c r="AA35" s="199">
        <v>838.85</v>
      </c>
      <c r="AB35" s="199">
        <v>57.55</v>
      </c>
      <c r="AC35" s="323">
        <v>59.03</v>
      </c>
      <c r="AD35" s="200">
        <v>36.46</v>
      </c>
      <c r="AF35" s="340" t="s">
        <v>46</v>
      </c>
      <c r="AG35" s="346">
        <v>100</v>
      </c>
      <c r="AH35" s="346" t="s">
        <v>132</v>
      </c>
      <c r="AI35" s="343" t="s">
        <v>49</v>
      </c>
      <c r="AJ35" s="350">
        <v>122.22222222222223</v>
      </c>
      <c r="AK35" s="351" t="s">
        <v>132</v>
      </c>
      <c r="AN35" s="7"/>
      <c r="AO35" s="7"/>
      <c r="AQ35" s="121"/>
      <c r="AR35" s="7"/>
    </row>
    <row r="36" spans="1:44" ht="15.6" thickTop="1" thickBot="1" x14ac:dyDescent="0.35">
      <c r="A36" s="447"/>
      <c r="B36" s="446"/>
      <c r="C36" s="117"/>
      <c r="D36" s="299"/>
      <c r="E36" s="185"/>
      <c r="F36" s="185"/>
      <c r="G36" s="208"/>
      <c r="H36" s="217"/>
      <c r="I36" s="227"/>
      <c r="J36" s="233"/>
      <c r="K36" s="447"/>
      <c r="L36" s="446"/>
      <c r="M36" s="117"/>
      <c r="N36" s="299"/>
      <c r="O36" s="185"/>
      <c r="P36" s="185"/>
      <c r="Q36" s="208"/>
      <c r="R36" s="217"/>
      <c r="S36" s="227"/>
      <c r="T36" s="233"/>
      <c r="U36" s="447"/>
      <c r="V36" s="446"/>
      <c r="W36" s="117"/>
      <c r="X36" s="299"/>
      <c r="Y36" s="185"/>
      <c r="Z36" s="185"/>
      <c r="AA36" s="208"/>
      <c r="AB36" s="217"/>
      <c r="AC36" s="227"/>
      <c r="AD36" s="233"/>
      <c r="AF36" s="340" t="s">
        <v>46</v>
      </c>
      <c r="AG36" s="346">
        <v>100</v>
      </c>
      <c r="AH36" s="346" t="s">
        <v>132</v>
      </c>
      <c r="AI36" s="343" t="s">
        <v>51</v>
      </c>
      <c r="AJ36" s="350">
        <v>100</v>
      </c>
      <c r="AK36" s="351" t="s">
        <v>132</v>
      </c>
      <c r="AN36" s="7"/>
      <c r="AO36" s="7"/>
      <c r="AQ36" s="121"/>
      <c r="AR36" s="7"/>
    </row>
    <row r="37" spans="1:44" ht="15" thickBot="1" x14ac:dyDescent="0.35">
      <c r="A37" s="447"/>
      <c r="K37" s="447"/>
      <c r="U37" s="447"/>
      <c r="AF37" s="340" t="s">
        <v>46</v>
      </c>
      <c r="AG37" s="346">
        <v>100</v>
      </c>
      <c r="AH37" s="346" t="s">
        <v>132</v>
      </c>
      <c r="AI37" s="343" t="s">
        <v>44</v>
      </c>
      <c r="AJ37" s="350">
        <v>99.099099099099092</v>
      </c>
      <c r="AK37" s="351" t="s">
        <v>132</v>
      </c>
      <c r="AN37" s="7"/>
      <c r="AO37" s="7"/>
      <c r="AQ37" s="121"/>
      <c r="AR37" s="7"/>
    </row>
    <row r="38" spans="1:44" ht="15" thickTop="1" x14ac:dyDescent="0.3">
      <c r="A38" s="447"/>
      <c r="B38" s="432" t="s">
        <v>114</v>
      </c>
      <c r="C38" s="118">
        <v>200</v>
      </c>
      <c r="D38" s="300" t="s">
        <v>99</v>
      </c>
      <c r="E38" s="79"/>
      <c r="F38" s="79" t="s">
        <v>48</v>
      </c>
      <c r="G38" s="321">
        <v>430</v>
      </c>
      <c r="H38" s="324">
        <v>38</v>
      </c>
      <c r="I38" s="327">
        <v>0</v>
      </c>
      <c r="J38" s="330">
        <v>30</v>
      </c>
      <c r="K38" s="447"/>
      <c r="L38" s="432" t="s">
        <v>114</v>
      </c>
      <c r="M38" s="118">
        <v>200</v>
      </c>
      <c r="N38" s="300" t="s">
        <v>99</v>
      </c>
      <c r="O38" s="79"/>
      <c r="P38" s="79" t="s">
        <v>31</v>
      </c>
      <c r="Q38" s="321">
        <v>434</v>
      </c>
      <c r="R38" s="324">
        <v>40</v>
      </c>
      <c r="S38" s="327">
        <v>0</v>
      </c>
      <c r="T38" s="330">
        <v>28</v>
      </c>
      <c r="U38" s="447"/>
      <c r="V38" s="432" t="s">
        <v>114</v>
      </c>
      <c r="W38" s="118">
        <v>255.29411764705881</v>
      </c>
      <c r="X38" s="300" t="s">
        <v>99</v>
      </c>
      <c r="Y38" s="79"/>
      <c r="Z38" s="79" t="s">
        <v>45</v>
      </c>
      <c r="AA38" s="321">
        <v>433.99999999999994</v>
      </c>
      <c r="AB38" s="269">
        <v>48.505882352941171</v>
      </c>
      <c r="AC38" s="327">
        <v>0</v>
      </c>
      <c r="AD38" s="271">
        <v>25.52941176470588</v>
      </c>
      <c r="AF38" s="340" t="s">
        <v>15</v>
      </c>
      <c r="AG38" s="346">
        <v>5</v>
      </c>
      <c r="AH38" s="346" t="s">
        <v>132</v>
      </c>
      <c r="AI38" s="343" t="s">
        <v>16</v>
      </c>
      <c r="AJ38" s="350">
        <v>23</v>
      </c>
      <c r="AK38" s="351" t="s">
        <v>132</v>
      </c>
      <c r="AO38" s="7"/>
      <c r="AQ38" s="121"/>
      <c r="AR38" s="7"/>
    </row>
    <row r="39" spans="1:44" ht="15" thickBot="1" x14ac:dyDescent="0.35">
      <c r="A39" s="447"/>
      <c r="B39" s="433"/>
      <c r="C39" s="119">
        <v>350</v>
      </c>
      <c r="D39" s="301" t="s">
        <v>99</v>
      </c>
      <c r="E39" s="81"/>
      <c r="F39" s="81" t="s">
        <v>54</v>
      </c>
      <c r="G39" s="322">
        <v>308</v>
      </c>
      <c r="H39" s="273">
        <v>3.5</v>
      </c>
      <c r="I39" s="274">
        <v>73.5</v>
      </c>
      <c r="J39" s="331">
        <v>0</v>
      </c>
      <c r="K39" s="447"/>
      <c r="L39" s="433"/>
      <c r="M39" s="119">
        <v>240</v>
      </c>
      <c r="N39" s="301" t="s">
        <v>99</v>
      </c>
      <c r="O39" s="81"/>
      <c r="P39" s="81" t="s">
        <v>42</v>
      </c>
      <c r="Q39" s="322">
        <v>312</v>
      </c>
      <c r="R39" s="273">
        <v>5.76</v>
      </c>
      <c r="S39" s="274">
        <v>68.64</v>
      </c>
      <c r="T39" s="275">
        <v>0.48</v>
      </c>
      <c r="U39" s="447"/>
      <c r="V39" s="433"/>
      <c r="W39" s="119">
        <v>254.99999999999997</v>
      </c>
      <c r="X39" s="301" t="s">
        <v>99</v>
      </c>
      <c r="Y39" s="81"/>
      <c r="Z39" s="81" t="s">
        <v>56</v>
      </c>
      <c r="AA39" s="272">
        <v>311.09999999999997</v>
      </c>
      <c r="AB39" s="273">
        <v>10.199999999999999</v>
      </c>
      <c r="AC39" s="274">
        <v>56.099999999999994</v>
      </c>
      <c r="AD39" s="275">
        <v>2.5499999999999998</v>
      </c>
      <c r="AF39" s="341" t="s">
        <v>15</v>
      </c>
      <c r="AG39" s="347">
        <v>5</v>
      </c>
      <c r="AH39" s="347" t="s">
        <v>132</v>
      </c>
      <c r="AI39" s="344" t="s">
        <v>19</v>
      </c>
      <c r="AJ39" s="353">
        <v>16</v>
      </c>
      <c r="AK39" s="354" t="s">
        <v>132</v>
      </c>
      <c r="AO39" s="7"/>
      <c r="AQ39" s="121"/>
      <c r="AR39" s="7"/>
    </row>
    <row r="40" spans="1:44" ht="15" thickTop="1" x14ac:dyDescent="0.3">
      <c r="A40" s="447"/>
      <c r="B40" s="433"/>
      <c r="C40" s="119">
        <v>5</v>
      </c>
      <c r="D40" s="301" t="s">
        <v>99</v>
      </c>
      <c r="E40" s="81"/>
      <c r="F40" s="81" t="s">
        <v>15</v>
      </c>
      <c r="G40" s="272">
        <v>35.85</v>
      </c>
      <c r="H40" s="273">
        <v>0.05</v>
      </c>
      <c r="I40" s="328">
        <v>0</v>
      </c>
      <c r="J40" s="275">
        <v>4.05</v>
      </c>
      <c r="K40" s="447"/>
      <c r="L40" s="433"/>
      <c r="M40" s="119">
        <v>5</v>
      </c>
      <c r="N40" s="301" t="s">
        <v>99</v>
      </c>
      <c r="O40" s="81"/>
      <c r="P40" s="81" t="s">
        <v>15</v>
      </c>
      <c r="Q40" s="272">
        <v>35.85</v>
      </c>
      <c r="R40" s="273">
        <v>0.05</v>
      </c>
      <c r="S40" s="328">
        <v>0</v>
      </c>
      <c r="T40" s="275">
        <v>4.05</v>
      </c>
      <c r="U40" s="447"/>
      <c r="V40" s="433"/>
      <c r="W40" s="119">
        <v>5</v>
      </c>
      <c r="X40" s="301" t="s">
        <v>99</v>
      </c>
      <c r="Y40" s="81"/>
      <c r="Z40" s="81" t="s">
        <v>21</v>
      </c>
      <c r="AA40" s="322">
        <v>45</v>
      </c>
      <c r="AB40" s="325">
        <v>0</v>
      </c>
      <c r="AC40" s="328">
        <v>0</v>
      </c>
      <c r="AD40" s="331">
        <v>4.95</v>
      </c>
    </row>
    <row r="41" spans="1:44" x14ac:dyDescent="0.3">
      <c r="A41" s="447"/>
      <c r="B41" s="433"/>
      <c r="C41" s="119">
        <v>200</v>
      </c>
      <c r="D41" s="301" t="s">
        <v>99</v>
      </c>
      <c r="E41" s="81"/>
      <c r="F41" s="81" t="s">
        <v>91</v>
      </c>
      <c r="G41" s="322">
        <v>66</v>
      </c>
      <c r="H41" s="325">
        <v>0</v>
      </c>
      <c r="I41" s="328">
        <v>16</v>
      </c>
      <c r="J41" s="331">
        <v>0</v>
      </c>
      <c r="K41" s="447"/>
      <c r="L41" s="433"/>
      <c r="M41" s="119">
        <v>200</v>
      </c>
      <c r="N41" s="301" t="s">
        <v>99</v>
      </c>
      <c r="O41" s="81"/>
      <c r="P41" s="81" t="s">
        <v>82</v>
      </c>
      <c r="Q41" s="322">
        <v>70</v>
      </c>
      <c r="R41" s="273">
        <v>3.78</v>
      </c>
      <c r="S41" s="274">
        <v>15.76</v>
      </c>
      <c r="T41" s="275">
        <v>1.46</v>
      </c>
      <c r="U41" s="447"/>
      <c r="V41" s="433"/>
      <c r="W41" s="119">
        <v>200</v>
      </c>
      <c r="X41" s="301" t="s">
        <v>99</v>
      </c>
      <c r="Y41" s="81"/>
      <c r="Z41" s="81" t="s">
        <v>91</v>
      </c>
      <c r="AA41" s="322">
        <v>66</v>
      </c>
      <c r="AB41" s="325">
        <v>0</v>
      </c>
      <c r="AC41" s="328">
        <v>16</v>
      </c>
      <c r="AD41" s="331">
        <v>0</v>
      </c>
    </row>
    <row r="42" spans="1:44" ht="15" thickBot="1" x14ac:dyDescent="0.35">
      <c r="A42" s="447"/>
      <c r="B42" s="433"/>
      <c r="C42" s="119"/>
      <c r="D42" s="301"/>
      <c r="E42" s="189"/>
      <c r="F42" s="189"/>
      <c r="G42" s="276" t="s">
        <v>108</v>
      </c>
      <c r="H42" s="277" t="s">
        <v>108</v>
      </c>
      <c r="I42" s="278" t="s">
        <v>108</v>
      </c>
      <c r="J42" s="279" t="s">
        <v>108</v>
      </c>
      <c r="K42" s="447"/>
      <c r="L42" s="433"/>
      <c r="M42" s="119"/>
      <c r="N42" s="301"/>
      <c r="O42" s="189"/>
      <c r="P42" s="189"/>
      <c r="Q42" s="276"/>
      <c r="R42" s="277"/>
      <c r="S42" s="278"/>
      <c r="T42" s="279"/>
      <c r="U42" s="447"/>
      <c r="V42" s="433"/>
      <c r="W42" s="119"/>
      <c r="X42" s="301"/>
      <c r="Y42" s="189"/>
      <c r="Z42" s="189"/>
      <c r="AA42" s="276"/>
      <c r="AB42" s="277"/>
      <c r="AC42" s="278"/>
      <c r="AD42" s="279"/>
    </row>
    <row r="43" spans="1:44" ht="15.6" thickTop="1" thickBot="1" x14ac:dyDescent="0.35">
      <c r="A43" s="447"/>
      <c r="B43" s="433"/>
      <c r="C43" s="119"/>
      <c r="D43" s="302"/>
      <c r="E43" s="197" t="s">
        <v>107</v>
      </c>
      <c r="F43" s="198"/>
      <c r="G43" s="199">
        <v>839.85</v>
      </c>
      <c r="H43" s="199">
        <v>41.55</v>
      </c>
      <c r="I43" s="199">
        <v>89.5</v>
      </c>
      <c r="J43" s="200">
        <v>34.049999999999997</v>
      </c>
      <c r="K43" s="447"/>
      <c r="L43" s="433"/>
      <c r="M43" s="119"/>
      <c r="N43" s="302"/>
      <c r="O43" s="197" t="s">
        <v>107</v>
      </c>
      <c r="P43" s="198"/>
      <c r="Q43" s="199">
        <v>851.85</v>
      </c>
      <c r="R43" s="199">
        <v>49.589999999999996</v>
      </c>
      <c r="S43" s="199">
        <v>84.4</v>
      </c>
      <c r="T43" s="332">
        <v>33.99</v>
      </c>
      <c r="U43" s="447"/>
      <c r="V43" s="433"/>
      <c r="W43" s="119"/>
      <c r="X43" s="302"/>
      <c r="Y43" s="197" t="s">
        <v>107</v>
      </c>
      <c r="Z43" s="198"/>
      <c r="AA43" s="199">
        <v>856.09999999999991</v>
      </c>
      <c r="AB43" s="199">
        <v>58.705882352941174</v>
      </c>
      <c r="AC43" s="199">
        <v>72.099999999999994</v>
      </c>
      <c r="AD43" s="332">
        <v>33.029411764705884</v>
      </c>
    </row>
    <row r="44" spans="1:44" ht="15.6" thickTop="1" thickBot="1" x14ac:dyDescent="0.35">
      <c r="A44" s="447"/>
      <c r="B44" s="434"/>
      <c r="C44" s="303"/>
      <c r="D44" s="304"/>
      <c r="E44" s="190"/>
      <c r="F44" s="190"/>
      <c r="G44" s="211"/>
      <c r="H44" s="220"/>
      <c r="I44" s="229"/>
      <c r="J44" s="235"/>
      <c r="K44" s="447"/>
      <c r="L44" s="434"/>
      <c r="M44" s="303"/>
      <c r="N44" s="304"/>
      <c r="O44" s="190"/>
      <c r="P44" s="190"/>
      <c r="Q44" s="211"/>
      <c r="R44" s="220"/>
      <c r="S44" s="229"/>
      <c r="T44" s="235"/>
      <c r="U44" s="447"/>
      <c r="V44" s="434"/>
      <c r="W44" s="303"/>
      <c r="X44" s="304"/>
      <c r="Y44" s="190"/>
      <c r="Z44" s="190"/>
      <c r="AA44" s="211"/>
      <c r="AB44" s="220"/>
      <c r="AC44" s="229"/>
      <c r="AD44" s="235"/>
    </row>
    <row r="45" spans="1:44" ht="15" thickBot="1" x14ac:dyDescent="0.35"/>
    <row r="46" spans="1:44" ht="15" thickBot="1" x14ac:dyDescent="0.35">
      <c r="C46" s="128"/>
      <c r="D46" s="55"/>
      <c r="E46" s="63" t="s">
        <v>106</v>
      </c>
      <c r="F46" s="63"/>
      <c r="G46" s="212">
        <v>3976.0499999999997</v>
      </c>
      <c r="H46" s="221">
        <v>286.85000000000002</v>
      </c>
      <c r="I46" s="223">
        <v>418.5</v>
      </c>
      <c r="J46" s="280">
        <v>122.74999999999999</v>
      </c>
      <c r="M46" s="128"/>
      <c r="N46" s="55"/>
      <c r="O46" s="63" t="s">
        <v>106</v>
      </c>
      <c r="P46" s="63"/>
      <c r="Q46" s="212">
        <v>3985.52</v>
      </c>
      <c r="R46" s="221">
        <v>282.20643564356436</v>
      </c>
      <c r="S46" s="223">
        <v>401.43930693069302</v>
      </c>
      <c r="T46" s="280">
        <v>126.7315198019802</v>
      </c>
      <c r="W46" s="128"/>
      <c r="X46" s="55"/>
      <c r="Y46" s="63" t="s">
        <v>106</v>
      </c>
      <c r="Z46" s="63"/>
      <c r="AA46" s="212">
        <v>3987.7999999999997</v>
      </c>
      <c r="AB46" s="326">
        <v>293.02588235294115</v>
      </c>
      <c r="AC46" s="223">
        <v>346.05999999999995</v>
      </c>
      <c r="AD46" s="280">
        <v>141.58941176470586</v>
      </c>
    </row>
  </sheetData>
  <mergeCells count="22">
    <mergeCell ref="A5:A44"/>
    <mergeCell ref="B5:B11"/>
    <mergeCell ref="L5:L11"/>
    <mergeCell ref="V5:V11"/>
    <mergeCell ref="B13:B19"/>
    <mergeCell ref="L13:L19"/>
    <mergeCell ref="V13:V19"/>
    <mergeCell ref="B21:B27"/>
    <mergeCell ref="L21:L27"/>
    <mergeCell ref="V21:V27"/>
    <mergeCell ref="B38:B44"/>
    <mergeCell ref="L38:L44"/>
    <mergeCell ref="V38:V44"/>
    <mergeCell ref="K5:K44"/>
    <mergeCell ref="U5:U44"/>
    <mergeCell ref="AG3:AH3"/>
    <mergeCell ref="AJ3:AK3"/>
    <mergeCell ref="AN3:AO3"/>
    <mergeCell ref="AQ3:AR3"/>
    <mergeCell ref="B29:B36"/>
    <mergeCell ref="L29:L36"/>
    <mergeCell ref="V29:V36"/>
  </mergeCells>
  <conditionalFormatting sqref="AF5:AH5 AH6:AH29 AH31:AH37">
    <cfRule type="expression" dxfId="69" priority="18">
      <formula>#REF!&lt;&gt;""</formula>
    </cfRule>
  </conditionalFormatting>
  <conditionalFormatting sqref="AI5">
    <cfRule type="expression" dxfId="68" priority="17">
      <formula>#REF!&lt;&gt;""</formula>
    </cfRule>
  </conditionalFormatting>
  <conditionalFormatting sqref="AJ5:AK5 AK6:AK29 AK31:AK37">
    <cfRule type="expression" dxfId="67" priority="16">
      <formula>#REF!&lt;&gt;""</formula>
    </cfRule>
  </conditionalFormatting>
  <conditionalFormatting sqref="AF7:AG7">
    <cfRule type="expression" dxfId="66" priority="15">
      <formula>#REF!&lt;&gt;""</formula>
    </cfRule>
  </conditionalFormatting>
  <conditionalFormatting sqref="AI7">
    <cfRule type="expression" dxfId="65" priority="14">
      <formula>#REF!&lt;&gt;""</formula>
    </cfRule>
  </conditionalFormatting>
  <conditionalFormatting sqref="AJ7">
    <cfRule type="expression" dxfId="64" priority="13">
      <formula>#REF!&lt;&gt;""</formula>
    </cfRule>
  </conditionalFormatting>
  <conditionalFormatting sqref="AF31:AG31 AI31:AJ31">
    <cfRule type="expression" dxfId="63" priority="12">
      <formula>$L26&lt;&gt;""</formula>
    </cfRule>
  </conditionalFormatting>
  <conditionalFormatting sqref="AF32:AG32 AI32:AJ32">
    <cfRule type="expression" dxfId="62" priority="19">
      <formula>$L26&lt;&gt;""</formula>
    </cfRule>
  </conditionalFormatting>
  <conditionalFormatting sqref="AO33:AO39">
    <cfRule type="expression" dxfId="61" priority="11">
      <formula>#REF!&lt;&gt;""</formula>
    </cfRule>
  </conditionalFormatting>
  <conditionalFormatting sqref="AH30">
    <cfRule type="expression" dxfId="60" priority="6">
      <formula>#REF!&lt;&gt;""</formula>
    </cfRule>
  </conditionalFormatting>
  <conditionalFormatting sqref="AR33:AR39">
    <cfRule type="expression" dxfId="59" priority="10">
      <formula>#REF!&lt;&gt;""</formula>
    </cfRule>
  </conditionalFormatting>
  <conditionalFormatting sqref="AO9">
    <cfRule type="expression" dxfId="58" priority="4">
      <formula>#REF!&lt;&gt;""</formula>
    </cfRule>
  </conditionalFormatting>
  <conditionalFormatting sqref="AR9">
    <cfRule type="expression" dxfId="57" priority="3">
      <formula>#REF!&lt;&gt;""</formula>
    </cfRule>
  </conditionalFormatting>
  <conditionalFormatting sqref="AH38:AH39">
    <cfRule type="expression" dxfId="56" priority="2">
      <formula>#REF!&lt;&gt;""</formula>
    </cfRule>
  </conditionalFormatting>
  <conditionalFormatting sqref="AM10:AN10 AP10:AQ10">
    <cfRule type="expression" dxfId="55" priority="9">
      <formula>$L9&lt;&gt;""</formula>
    </cfRule>
  </conditionalFormatting>
  <conditionalFormatting sqref="AO5:AO8 AO10:AO32">
    <cfRule type="expression" dxfId="54" priority="8">
      <formula>#REF!&lt;&gt;""</formula>
    </cfRule>
  </conditionalFormatting>
  <conditionalFormatting sqref="AR5:AR8 AR10:AR32">
    <cfRule type="expression" dxfId="53" priority="7">
      <formula>#REF!&lt;&gt;""</formula>
    </cfRule>
  </conditionalFormatting>
  <conditionalFormatting sqref="AK38:AK39">
    <cfRule type="expression" dxfId="52" priority="1">
      <formula>#REF!&lt;&gt;""</formula>
    </cfRule>
  </conditionalFormatting>
  <conditionalFormatting sqref="AK30">
    <cfRule type="expression" dxfId="51" priority="5">
      <formula>#REF!&lt;&gt;""</formula>
    </cfRule>
  </conditionalFormatting>
  <dataValidations count="2">
    <dataValidation type="list" showInputMessage="1" showErrorMessage="1" sqref="F2 F5:F46 P19:P25 Z11:Z17 Z36:Z42 Z29:Z34 P29:P34 Z19:Z25 P5:P9 Z5:Z9 P11:P17 P36:P42" xr:uid="{00000000-0002-0000-1000-000000000000}">
      <formula1>$A$170:$A$827</formula1>
    </dataValidation>
    <dataValidation type="list" showInputMessage="1" showErrorMessage="1" sqref="AF30:AF32 AI7 AF7 AI5 AF5 AI30:AI32" xr:uid="{00000000-0002-0000-1000-000001000000}">
      <formula1>$A$3:$A$687</formula1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AR46"/>
  <sheetViews>
    <sheetView zoomScale="70" zoomScaleNormal="70" workbookViewId="0">
      <selection activeCell="A3" sqref="A3:AR46"/>
    </sheetView>
  </sheetViews>
  <sheetFormatPr defaultRowHeight="14.4" x14ac:dyDescent="0.3"/>
  <cols>
    <col min="1" max="1" width="5.88671875" customWidth="1"/>
    <col min="2" max="2" width="5.44140625" customWidth="1"/>
    <col min="3" max="3" width="6.21875" customWidth="1"/>
    <col min="4" max="4" width="7.77734375" customWidth="1"/>
    <col min="6" max="6" width="22.88671875" bestFit="1" customWidth="1"/>
    <col min="7" max="7" width="6.77734375" bestFit="1" customWidth="1"/>
    <col min="8" max="8" width="7.109375" bestFit="1" customWidth="1"/>
    <col min="9" max="9" width="8.21875" bestFit="1" customWidth="1"/>
    <col min="10" max="10" width="5.5546875" bestFit="1" customWidth="1"/>
    <col min="11" max="11" width="5.88671875" customWidth="1"/>
    <col min="12" max="12" width="5.44140625" customWidth="1"/>
    <col min="13" max="13" width="6.21875" customWidth="1"/>
    <col min="14" max="14" width="7.77734375" customWidth="1"/>
    <col min="16" max="16" width="22.77734375" bestFit="1" customWidth="1"/>
    <col min="17" max="17" width="6.77734375" bestFit="1" customWidth="1"/>
    <col min="18" max="18" width="7.109375" bestFit="1" customWidth="1"/>
    <col min="19" max="19" width="8.21875" bestFit="1" customWidth="1"/>
    <col min="20" max="20" width="5.5546875" bestFit="1" customWidth="1"/>
    <col min="21" max="21" width="5.88671875" customWidth="1"/>
    <col min="22" max="22" width="5.44140625" customWidth="1"/>
    <col min="23" max="23" width="6.21875" customWidth="1"/>
    <col min="24" max="24" width="7.77734375" customWidth="1"/>
    <col min="25" max="25" width="7.6640625" customWidth="1"/>
    <col min="26" max="26" width="25.109375" bestFit="1" customWidth="1"/>
    <col min="27" max="27" width="6.77734375" bestFit="1" customWidth="1"/>
    <col min="28" max="28" width="7.109375" bestFit="1" customWidth="1"/>
    <col min="29" max="29" width="8.21875" bestFit="1" customWidth="1"/>
    <col min="30" max="30" width="5.5546875" bestFit="1" customWidth="1"/>
    <col min="32" max="32" width="23.88671875" bestFit="1" customWidth="1"/>
    <col min="33" max="33" width="4" bestFit="1" customWidth="1"/>
    <col min="34" max="34" width="2.21875" bestFit="1" customWidth="1"/>
    <col min="35" max="35" width="23.88671875" bestFit="1" customWidth="1"/>
    <col min="36" max="36" width="4" bestFit="1" customWidth="1"/>
    <col min="37" max="37" width="2.88671875" bestFit="1" customWidth="1"/>
    <col min="39" max="39" width="15.33203125" bestFit="1" customWidth="1"/>
    <col min="40" max="40" width="4" bestFit="1" customWidth="1"/>
    <col min="41" max="41" width="2.88671875" bestFit="1" customWidth="1"/>
    <col min="42" max="42" width="19.5546875" bestFit="1" customWidth="1"/>
    <col min="43" max="43" width="4" bestFit="1" customWidth="1"/>
    <col min="44" max="44" width="3.33203125" bestFit="1" customWidth="1"/>
  </cols>
  <sheetData>
    <row r="2" spans="1:44" ht="15" thickBot="1" x14ac:dyDescent="0.35">
      <c r="C2" s="121"/>
      <c r="D2" s="56"/>
      <c r="E2" s="7"/>
      <c r="F2" s="7"/>
      <c r="G2" s="37"/>
      <c r="H2" s="37"/>
      <c r="I2" s="37"/>
      <c r="J2" s="37"/>
      <c r="M2" s="121"/>
      <c r="N2" s="56"/>
      <c r="O2" s="7"/>
      <c r="P2" s="7"/>
      <c r="Q2" s="37"/>
      <c r="R2" s="37"/>
      <c r="S2" s="37"/>
      <c r="T2" s="37"/>
      <c r="W2" s="121"/>
      <c r="X2" s="56"/>
      <c r="Y2" s="7"/>
      <c r="Z2" s="7"/>
      <c r="AA2" s="37"/>
      <c r="AB2" s="37"/>
      <c r="AC2" s="37"/>
      <c r="AD2" s="37"/>
    </row>
    <row r="3" spans="1:44" ht="30" thickTop="1" thickBot="1" x14ac:dyDescent="0.35">
      <c r="A3" s="383" t="s">
        <v>142</v>
      </c>
      <c r="C3" s="356" t="s">
        <v>69</v>
      </c>
      <c r="D3" s="356" t="s">
        <v>109</v>
      </c>
      <c r="E3" s="357" t="s">
        <v>108</v>
      </c>
      <c r="F3" s="356" t="s">
        <v>70</v>
      </c>
      <c r="G3" s="358" t="s">
        <v>127</v>
      </c>
      <c r="H3" s="359" t="s">
        <v>128</v>
      </c>
      <c r="I3" s="360" t="s">
        <v>2</v>
      </c>
      <c r="J3" s="361" t="s">
        <v>3</v>
      </c>
      <c r="K3" s="383" t="s">
        <v>143</v>
      </c>
      <c r="L3" s="319"/>
      <c r="M3" s="356" t="s">
        <v>69</v>
      </c>
      <c r="N3" s="356" t="s">
        <v>109</v>
      </c>
      <c r="O3" s="357" t="s">
        <v>108</v>
      </c>
      <c r="P3" s="356" t="s">
        <v>70</v>
      </c>
      <c r="Q3" s="358" t="s">
        <v>127</v>
      </c>
      <c r="R3" s="359" t="s">
        <v>128</v>
      </c>
      <c r="S3" s="360" t="s">
        <v>2</v>
      </c>
      <c r="T3" s="361" t="s">
        <v>3</v>
      </c>
      <c r="U3" s="383" t="s">
        <v>144</v>
      </c>
      <c r="V3" s="319"/>
      <c r="W3" s="356" t="s">
        <v>69</v>
      </c>
      <c r="X3" s="355" t="s">
        <v>109</v>
      </c>
      <c r="Y3" s="357" t="s">
        <v>108</v>
      </c>
      <c r="Z3" s="356" t="s">
        <v>70</v>
      </c>
      <c r="AA3" s="358" t="s">
        <v>127</v>
      </c>
      <c r="AB3" s="359" t="s">
        <v>128</v>
      </c>
      <c r="AC3" s="360" t="s">
        <v>2</v>
      </c>
      <c r="AD3" s="361" t="s">
        <v>3</v>
      </c>
      <c r="AF3" s="338" t="s">
        <v>70</v>
      </c>
      <c r="AG3" s="430" t="s">
        <v>140</v>
      </c>
      <c r="AH3" s="431"/>
      <c r="AI3" s="338" t="s">
        <v>139</v>
      </c>
      <c r="AJ3" s="430" t="s">
        <v>140</v>
      </c>
      <c r="AK3" s="431"/>
      <c r="AM3" s="338" t="s">
        <v>70</v>
      </c>
      <c r="AN3" s="430" t="s">
        <v>140</v>
      </c>
      <c r="AO3" s="431"/>
      <c r="AP3" s="338" t="s">
        <v>139</v>
      </c>
      <c r="AQ3" s="430" t="s">
        <v>140</v>
      </c>
      <c r="AR3" s="431"/>
    </row>
    <row r="4" spans="1:44" ht="15.6" thickTop="1" thickBot="1" x14ac:dyDescent="0.35">
      <c r="M4" s="3"/>
      <c r="N4" s="3"/>
      <c r="P4" s="7"/>
      <c r="Q4" s="7"/>
      <c r="R4" s="7"/>
      <c r="S4" s="7"/>
      <c r="T4" s="7"/>
      <c r="V4" s="7"/>
      <c r="W4" s="3"/>
      <c r="X4" s="3"/>
      <c r="Y4" t="s">
        <v>108</v>
      </c>
      <c r="Z4" s="7"/>
      <c r="AA4" s="7"/>
      <c r="AB4" s="7"/>
      <c r="AC4" s="7"/>
      <c r="AD4" s="7"/>
    </row>
    <row r="5" spans="1:44" ht="15" customHeight="1" thickTop="1" x14ac:dyDescent="0.3">
      <c r="A5" s="447" t="s">
        <v>160</v>
      </c>
      <c r="B5" s="435" t="s">
        <v>110</v>
      </c>
      <c r="C5" s="281">
        <v>6</v>
      </c>
      <c r="D5" s="282" t="s">
        <v>102</v>
      </c>
      <c r="E5" s="66"/>
      <c r="F5" s="66" t="s">
        <v>5</v>
      </c>
      <c r="G5" s="321">
        <v>480</v>
      </c>
      <c r="H5" s="324">
        <v>36</v>
      </c>
      <c r="I5" s="327">
        <v>0</v>
      </c>
      <c r="J5" s="330">
        <v>30</v>
      </c>
      <c r="K5" s="447" t="s">
        <v>160</v>
      </c>
      <c r="L5" s="435" t="s">
        <v>110</v>
      </c>
      <c r="M5" s="281">
        <v>120</v>
      </c>
      <c r="N5" s="282" t="s">
        <v>99</v>
      </c>
      <c r="O5" s="66"/>
      <c r="P5" s="66" t="s">
        <v>6</v>
      </c>
      <c r="Q5" s="268">
        <v>284.52000000000004</v>
      </c>
      <c r="R5" s="269">
        <v>23.16</v>
      </c>
      <c r="S5" s="270">
        <v>0.72</v>
      </c>
      <c r="T5" s="330">
        <v>21</v>
      </c>
      <c r="U5" s="447" t="s">
        <v>160</v>
      </c>
      <c r="V5" s="435" t="s">
        <v>110</v>
      </c>
      <c r="W5" s="281">
        <v>400</v>
      </c>
      <c r="X5" s="282" t="s">
        <v>99</v>
      </c>
      <c r="Y5" s="66"/>
      <c r="Z5" s="66" t="s">
        <v>73</v>
      </c>
      <c r="AA5" s="321">
        <v>320</v>
      </c>
      <c r="AB5" s="324">
        <v>44</v>
      </c>
      <c r="AC5" s="327">
        <v>12</v>
      </c>
      <c r="AD5" s="271">
        <v>9.1999999999999993</v>
      </c>
      <c r="AF5" s="339" t="s">
        <v>14</v>
      </c>
      <c r="AG5" s="345">
        <v>100</v>
      </c>
      <c r="AH5" s="345" t="s">
        <v>132</v>
      </c>
      <c r="AI5" s="342" t="s">
        <v>27</v>
      </c>
      <c r="AJ5" s="348">
        <v>91.743119266055047</v>
      </c>
      <c r="AK5" s="349" t="s">
        <v>132</v>
      </c>
      <c r="AM5" s="339" t="s">
        <v>15</v>
      </c>
      <c r="AN5" s="345">
        <v>5</v>
      </c>
      <c r="AO5" s="345" t="s">
        <v>132</v>
      </c>
      <c r="AP5" s="342" t="s">
        <v>21</v>
      </c>
      <c r="AQ5" s="348">
        <v>4</v>
      </c>
      <c r="AR5" s="349" t="s">
        <v>132</v>
      </c>
    </row>
    <row r="6" spans="1:44" x14ac:dyDescent="0.3">
      <c r="A6" s="447"/>
      <c r="B6" s="436"/>
      <c r="C6" s="283">
        <v>2</v>
      </c>
      <c r="D6" s="284" t="s">
        <v>100</v>
      </c>
      <c r="E6" s="60"/>
      <c r="F6" s="60" t="s">
        <v>7</v>
      </c>
      <c r="G6" s="322">
        <v>282</v>
      </c>
      <c r="H6" s="273">
        <v>10.8</v>
      </c>
      <c r="I6" s="274">
        <v>54.4</v>
      </c>
      <c r="J6" s="275">
        <v>3.4</v>
      </c>
      <c r="K6" s="447"/>
      <c r="L6" s="436"/>
      <c r="M6" s="283">
        <v>139.60396039603958</v>
      </c>
      <c r="N6" s="284" t="s">
        <v>99</v>
      </c>
      <c r="O6" s="60"/>
      <c r="P6" s="60" t="s">
        <v>145</v>
      </c>
      <c r="Q6" s="322">
        <v>282</v>
      </c>
      <c r="R6" s="273">
        <v>15.356435643564355</v>
      </c>
      <c r="S6" s="274">
        <v>46.069306930693067</v>
      </c>
      <c r="T6" s="275">
        <v>0.69801980198019797</v>
      </c>
      <c r="U6" s="447"/>
      <c r="V6" s="436"/>
      <c r="W6" s="283">
        <v>200</v>
      </c>
      <c r="X6" s="284" t="s">
        <v>99</v>
      </c>
      <c r="Y6" s="60"/>
      <c r="Z6" s="60" t="s">
        <v>29</v>
      </c>
      <c r="AA6" s="322">
        <v>200</v>
      </c>
      <c r="AB6" s="325">
        <v>0</v>
      </c>
      <c r="AC6" s="328">
        <v>46</v>
      </c>
      <c r="AD6" s="331">
        <v>2</v>
      </c>
      <c r="AF6" s="340" t="s">
        <v>14</v>
      </c>
      <c r="AG6" s="346">
        <v>100</v>
      </c>
      <c r="AH6" s="346" t="s">
        <v>132</v>
      </c>
      <c r="AI6" s="343" t="s">
        <v>20</v>
      </c>
      <c r="AJ6" s="350">
        <v>123.45679012345678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32</v>
      </c>
      <c r="AQ6" s="350">
        <v>227.61904761904762</v>
      </c>
      <c r="AR6" s="351" t="s">
        <v>132</v>
      </c>
    </row>
    <row r="7" spans="1:44" x14ac:dyDescent="0.3">
      <c r="A7" s="447"/>
      <c r="B7" s="436"/>
      <c r="C7" s="283">
        <v>150</v>
      </c>
      <c r="D7" s="284" t="s">
        <v>99</v>
      </c>
      <c r="E7" s="60"/>
      <c r="F7" s="60" t="s">
        <v>43</v>
      </c>
      <c r="G7" s="322">
        <v>150</v>
      </c>
      <c r="H7" s="273">
        <v>28.5</v>
      </c>
      <c r="I7" s="274">
        <v>1.5</v>
      </c>
      <c r="J7" s="331">
        <v>3</v>
      </c>
      <c r="K7" s="447"/>
      <c r="L7" s="436"/>
      <c r="M7" s="283">
        <v>110.00000000000001</v>
      </c>
      <c r="N7" s="284" t="s">
        <v>99</v>
      </c>
      <c r="O7" s="60"/>
      <c r="P7" s="60" t="s">
        <v>41</v>
      </c>
      <c r="Q7" s="272">
        <v>305.8</v>
      </c>
      <c r="R7" s="273">
        <v>29.700000000000003</v>
      </c>
      <c r="S7" s="274">
        <v>2.2000000000000002</v>
      </c>
      <c r="T7" s="275">
        <v>17.600000000000001</v>
      </c>
      <c r="U7" s="447"/>
      <c r="V7" s="436"/>
      <c r="W7" s="283">
        <v>50</v>
      </c>
      <c r="X7" s="284" t="s">
        <v>99</v>
      </c>
      <c r="Y7" s="60"/>
      <c r="Z7" s="60" t="s">
        <v>14</v>
      </c>
      <c r="AA7" s="322">
        <v>300</v>
      </c>
      <c r="AB7" s="325">
        <v>12</v>
      </c>
      <c r="AC7" s="328">
        <v>6</v>
      </c>
      <c r="AD7" s="331">
        <v>24</v>
      </c>
      <c r="AF7" s="340" t="s">
        <v>14</v>
      </c>
      <c r="AG7" s="346">
        <v>100</v>
      </c>
      <c r="AH7" s="346" t="s">
        <v>132</v>
      </c>
      <c r="AI7" s="343" t="s">
        <v>22</v>
      </c>
      <c r="AJ7" s="350">
        <v>121.95121951219512</v>
      </c>
      <c r="AK7" s="351" t="s">
        <v>132</v>
      </c>
      <c r="AM7" s="340" t="s">
        <v>15</v>
      </c>
      <c r="AN7" s="346">
        <v>100</v>
      </c>
      <c r="AO7" s="346" t="s">
        <v>132</v>
      </c>
      <c r="AP7" s="343" t="s">
        <v>6</v>
      </c>
      <c r="AQ7" s="350">
        <v>302.40404892450442</v>
      </c>
      <c r="AR7" s="351" t="s">
        <v>132</v>
      </c>
    </row>
    <row r="8" spans="1:44" x14ac:dyDescent="0.3">
      <c r="A8" s="447"/>
      <c r="B8" s="436"/>
      <c r="C8" s="283">
        <v>5</v>
      </c>
      <c r="D8" s="284" t="s">
        <v>99</v>
      </c>
      <c r="E8" s="60"/>
      <c r="F8" s="60" t="s">
        <v>15</v>
      </c>
      <c r="G8" s="272">
        <v>35.85</v>
      </c>
      <c r="H8" s="273">
        <v>0.05</v>
      </c>
      <c r="I8" s="328">
        <v>0</v>
      </c>
      <c r="J8" s="275">
        <v>4.05</v>
      </c>
      <c r="K8" s="447"/>
      <c r="L8" s="436"/>
      <c r="M8" s="283">
        <v>50</v>
      </c>
      <c r="N8" s="284" t="s">
        <v>99</v>
      </c>
      <c r="O8" s="60"/>
      <c r="P8" s="60" t="s">
        <v>16</v>
      </c>
      <c r="Q8" s="322">
        <v>78</v>
      </c>
      <c r="R8" s="273">
        <v>4.2</v>
      </c>
      <c r="S8" s="274">
        <v>3.4</v>
      </c>
      <c r="T8" s="275">
        <v>5.3</v>
      </c>
      <c r="U8" s="447"/>
      <c r="V8" s="436"/>
      <c r="W8" s="283">
        <v>30</v>
      </c>
      <c r="X8" s="284" t="s">
        <v>99</v>
      </c>
      <c r="Y8" s="60"/>
      <c r="Z8" s="60" t="s">
        <v>134</v>
      </c>
      <c r="AA8" s="322">
        <v>120</v>
      </c>
      <c r="AB8" s="325">
        <v>24</v>
      </c>
      <c r="AC8" s="328">
        <v>3</v>
      </c>
      <c r="AD8" s="331">
        <v>1</v>
      </c>
      <c r="AF8" s="340" t="s">
        <v>29</v>
      </c>
      <c r="AG8" s="346">
        <v>100</v>
      </c>
      <c r="AH8" s="346" t="s">
        <v>132</v>
      </c>
      <c r="AI8" s="343" t="s">
        <v>26</v>
      </c>
      <c r="AJ8" s="350">
        <v>222.22222222222223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24</v>
      </c>
      <c r="AQ8" s="350">
        <v>137.64876632801162</v>
      </c>
      <c r="AR8" s="351" t="s">
        <v>132</v>
      </c>
    </row>
    <row r="9" spans="1:44" ht="15" thickBot="1" x14ac:dyDescent="0.35">
      <c r="A9" s="447"/>
      <c r="B9" s="436"/>
      <c r="C9" s="283"/>
      <c r="D9" s="284"/>
      <c r="E9" s="173"/>
      <c r="F9" s="173"/>
      <c r="G9" s="276" t="s">
        <v>108</v>
      </c>
      <c r="H9" s="277" t="s">
        <v>108</v>
      </c>
      <c r="I9" s="278" t="s">
        <v>108</v>
      </c>
      <c r="J9" s="279" t="s">
        <v>108</v>
      </c>
      <c r="K9" s="447"/>
      <c r="L9" s="436"/>
      <c r="M9" s="283"/>
      <c r="N9" s="284"/>
      <c r="O9" s="173"/>
      <c r="P9" s="173"/>
      <c r="Q9" s="276"/>
      <c r="R9" s="277"/>
      <c r="S9" s="278"/>
      <c r="T9" s="279"/>
      <c r="U9" s="447"/>
      <c r="V9" s="436"/>
      <c r="W9" s="283"/>
      <c r="X9" s="284"/>
      <c r="Y9" s="173"/>
      <c r="Z9" s="173"/>
      <c r="AA9" s="276"/>
      <c r="AB9" s="277"/>
      <c r="AC9" s="278"/>
      <c r="AD9" s="279"/>
      <c r="AF9" s="340" t="s">
        <v>29</v>
      </c>
      <c r="AG9" s="346">
        <v>100</v>
      </c>
      <c r="AH9" s="346" t="s">
        <v>132</v>
      </c>
      <c r="AI9" s="343" t="s">
        <v>28</v>
      </c>
      <c r="AJ9" s="350">
        <v>285.71428571428572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32</v>
      </c>
      <c r="AQ9" s="350">
        <v>75.26984126984128</v>
      </c>
      <c r="AR9" s="351" t="s">
        <v>132</v>
      </c>
    </row>
    <row r="10" spans="1:44" ht="15.6" thickTop="1" thickBot="1" x14ac:dyDescent="0.35">
      <c r="A10" s="447"/>
      <c r="B10" s="436"/>
      <c r="C10" s="283"/>
      <c r="D10" s="285"/>
      <c r="E10" s="197" t="s">
        <v>107</v>
      </c>
      <c r="F10" s="198"/>
      <c r="G10" s="199">
        <v>947.85</v>
      </c>
      <c r="H10" s="199">
        <v>75.349999999999994</v>
      </c>
      <c r="I10" s="199">
        <v>55.9</v>
      </c>
      <c r="J10" s="200">
        <v>40.449999999999996</v>
      </c>
      <c r="K10" s="447"/>
      <c r="L10" s="436"/>
      <c r="M10" s="283"/>
      <c r="N10" s="285"/>
      <c r="O10" s="197" t="s">
        <v>107</v>
      </c>
      <c r="P10" s="198"/>
      <c r="Q10" s="199">
        <v>950.31999999999994</v>
      </c>
      <c r="R10" s="199">
        <v>72.416435643564355</v>
      </c>
      <c r="S10" s="199">
        <v>52.389306930693067</v>
      </c>
      <c r="T10" s="200">
        <v>44.5980198019802</v>
      </c>
      <c r="U10" s="447"/>
      <c r="V10" s="436"/>
      <c r="W10" s="283"/>
      <c r="X10" s="285"/>
      <c r="Y10" s="197" t="s">
        <v>107</v>
      </c>
      <c r="Z10" s="198"/>
      <c r="AA10" s="323">
        <v>940</v>
      </c>
      <c r="AB10" s="323">
        <v>80</v>
      </c>
      <c r="AC10" s="323">
        <v>67</v>
      </c>
      <c r="AD10" s="200">
        <v>36.200000000000003</v>
      </c>
      <c r="AF10" s="340" t="s">
        <v>29</v>
      </c>
      <c r="AG10" s="346">
        <v>100</v>
      </c>
      <c r="AH10" s="346" t="s">
        <v>132</v>
      </c>
      <c r="AI10" s="343" t="s">
        <v>30</v>
      </c>
      <c r="AJ10" s="350">
        <v>208.33333333333334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9</v>
      </c>
      <c r="AQ10" s="350">
        <v>66.601123595505626</v>
      </c>
      <c r="AR10" s="351" t="s">
        <v>132</v>
      </c>
    </row>
    <row r="11" spans="1:44" ht="15.6" thickTop="1" thickBot="1" x14ac:dyDescent="0.35">
      <c r="A11" s="447"/>
      <c r="B11" s="437"/>
      <c r="C11" s="286"/>
      <c r="D11" s="287"/>
      <c r="E11" s="174"/>
      <c r="F11" s="174"/>
      <c r="G11" s="208" t="s">
        <v>108</v>
      </c>
      <c r="H11" s="217" t="s">
        <v>108</v>
      </c>
      <c r="I11" s="227" t="s">
        <v>108</v>
      </c>
      <c r="J11" s="233" t="s">
        <v>108</v>
      </c>
      <c r="K11" s="447"/>
      <c r="L11" s="437"/>
      <c r="M11" s="286"/>
      <c r="N11" s="287"/>
      <c r="O11" s="174"/>
      <c r="P11" s="174"/>
      <c r="Q11" s="208" t="s">
        <v>108</v>
      </c>
      <c r="R11" s="217" t="s">
        <v>108</v>
      </c>
      <c r="S11" s="227" t="s">
        <v>108</v>
      </c>
      <c r="T11" s="233" t="s">
        <v>108</v>
      </c>
      <c r="U11" s="447"/>
      <c r="V11" s="437"/>
      <c r="W11" s="286"/>
      <c r="X11" s="287"/>
      <c r="Y11" s="174"/>
      <c r="Z11" s="174"/>
      <c r="AA11" s="208" t="s">
        <v>108</v>
      </c>
      <c r="AB11" s="217" t="s">
        <v>108</v>
      </c>
      <c r="AC11" s="227" t="s">
        <v>108</v>
      </c>
      <c r="AD11" s="233" t="s">
        <v>108</v>
      </c>
      <c r="AF11" s="340" t="s">
        <v>29</v>
      </c>
      <c r="AG11" s="346">
        <v>100</v>
      </c>
      <c r="AH11" s="346" t="s">
        <v>132</v>
      </c>
      <c r="AI11" s="343" t="s">
        <v>62</v>
      </c>
      <c r="AJ11" s="350">
        <v>192.30769230769232</v>
      </c>
      <c r="AK11" s="351" t="s">
        <v>132</v>
      </c>
      <c r="AM11" s="340" t="s">
        <v>6</v>
      </c>
      <c r="AN11" s="346">
        <v>100</v>
      </c>
      <c r="AO11" s="346" t="s">
        <v>132</v>
      </c>
      <c r="AP11" s="343" t="s">
        <v>41</v>
      </c>
      <c r="AQ11" s="350">
        <v>85.287769784172681</v>
      </c>
      <c r="AR11" s="351" t="s">
        <v>132</v>
      </c>
    </row>
    <row r="12" spans="1:44" ht="15" thickBot="1" x14ac:dyDescent="0.35">
      <c r="A12" s="447"/>
      <c r="K12" s="447"/>
      <c r="U12" s="447"/>
      <c r="AF12" s="340" t="s">
        <v>29</v>
      </c>
      <c r="AG12" s="346">
        <v>100</v>
      </c>
      <c r="AH12" s="346" t="s">
        <v>132</v>
      </c>
      <c r="AI12" s="343" t="s">
        <v>33</v>
      </c>
      <c r="AJ12" s="350">
        <v>333.33333333333331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4</v>
      </c>
      <c r="AQ12" s="350">
        <v>129.03225806451613</v>
      </c>
      <c r="AR12" s="351" t="s">
        <v>132</v>
      </c>
    </row>
    <row r="13" spans="1:44" ht="15" thickTop="1" x14ac:dyDescent="0.3">
      <c r="A13" s="447"/>
      <c r="B13" s="438" t="s">
        <v>111</v>
      </c>
      <c r="C13" s="112">
        <v>250</v>
      </c>
      <c r="D13" s="288" t="s">
        <v>99</v>
      </c>
      <c r="E13" s="67"/>
      <c r="F13" s="67" t="s">
        <v>18</v>
      </c>
      <c r="G13" s="268">
        <v>162.5</v>
      </c>
      <c r="H13" s="324">
        <v>30</v>
      </c>
      <c r="I13" s="327">
        <v>10</v>
      </c>
      <c r="J13" s="271">
        <v>2.5</v>
      </c>
      <c r="K13" s="447"/>
      <c r="L13" s="438" t="s">
        <v>111</v>
      </c>
      <c r="M13" s="112">
        <v>150</v>
      </c>
      <c r="N13" s="288" t="s">
        <v>99</v>
      </c>
      <c r="O13" s="67"/>
      <c r="P13" s="67" t="s">
        <v>44</v>
      </c>
      <c r="Q13" s="268">
        <v>166.5</v>
      </c>
      <c r="R13" s="269">
        <v>36.900000000000006</v>
      </c>
      <c r="S13" s="327">
        <v>3</v>
      </c>
      <c r="T13" s="271">
        <v>0.75</v>
      </c>
      <c r="U13" s="447"/>
      <c r="V13" s="438" t="s">
        <v>111</v>
      </c>
      <c r="W13" s="112">
        <v>165</v>
      </c>
      <c r="X13" s="288" t="s">
        <v>99</v>
      </c>
      <c r="Y13" s="67"/>
      <c r="Z13" s="67" t="s">
        <v>43</v>
      </c>
      <c r="AA13" s="321">
        <v>165</v>
      </c>
      <c r="AB13" s="269">
        <v>31.349999999999998</v>
      </c>
      <c r="AC13" s="270">
        <v>1.65</v>
      </c>
      <c r="AD13" s="271">
        <v>3.3</v>
      </c>
      <c r="AF13" s="340" t="s">
        <v>29</v>
      </c>
      <c r="AG13" s="346">
        <v>100</v>
      </c>
      <c r="AH13" s="346" t="s">
        <v>132</v>
      </c>
      <c r="AI13" s="343" t="s">
        <v>130</v>
      </c>
      <c r="AJ13" s="350">
        <v>312.5</v>
      </c>
      <c r="AK13" s="351" t="s">
        <v>132</v>
      </c>
      <c r="AM13" s="340" t="s">
        <v>134</v>
      </c>
      <c r="AN13" s="346">
        <v>30</v>
      </c>
      <c r="AO13" s="346" t="s">
        <v>132</v>
      </c>
      <c r="AP13" s="343" t="s">
        <v>93</v>
      </c>
      <c r="AQ13" s="350">
        <v>103.44827586206897</v>
      </c>
      <c r="AR13" s="351" t="s">
        <v>132</v>
      </c>
    </row>
    <row r="14" spans="1:44" x14ac:dyDescent="0.3">
      <c r="A14" s="447"/>
      <c r="B14" s="439"/>
      <c r="C14" s="113">
        <v>300</v>
      </c>
      <c r="D14" s="289" t="s">
        <v>99</v>
      </c>
      <c r="E14" s="62"/>
      <c r="F14" s="62" t="s">
        <v>29</v>
      </c>
      <c r="G14" s="322">
        <v>300</v>
      </c>
      <c r="H14" s="325">
        <v>0</v>
      </c>
      <c r="I14" s="328">
        <v>69</v>
      </c>
      <c r="J14" s="331">
        <v>3</v>
      </c>
      <c r="K14" s="447"/>
      <c r="L14" s="439"/>
      <c r="M14" s="113">
        <v>7.5</v>
      </c>
      <c r="N14" s="289" t="s">
        <v>103</v>
      </c>
      <c r="O14" s="62"/>
      <c r="P14" s="62" t="s">
        <v>8</v>
      </c>
      <c r="Q14" s="272">
        <v>292.5</v>
      </c>
      <c r="R14" s="325">
        <v>6</v>
      </c>
      <c r="S14" s="328">
        <v>60</v>
      </c>
      <c r="T14" s="275">
        <v>2.25</v>
      </c>
      <c r="U14" s="447"/>
      <c r="V14" s="439"/>
      <c r="W14" s="113">
        <v>8</v>
      </c>
      <c r="X14" s="289" t="s">
        <v>103</v>
      </c>
      <c r="Y14" s="62"/>
      <c r="Z14" s="62" t="s">
        <v>17</v>
      </c>
      <c r="AA14" s="272">
        <v>283.2</v>
      </c>
      <c r="AB14" s="325">
        <v>8</v>
      </c>
      <c r="AC14" s="274">
        <v>50.400000000000006</v>
      </c>
      <c r="AD14" s="331">
        <v>4</v>
      </c>
      <c r="AF14" s="340" t="s">
        <v>34</v>
      </c>
      <c r="AG14" s="346">
        <v>100</v>
      </c>
      <c r="AH14" s="346" t="s">
        <v>132</v>
      </c>
      <c r="AI14" s="343" t="s">
        <v>93</v>
      </c>
      <c r="AJ14" s="350">
        <v>86.206896551724142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8</v>
      </c>
      <c r="AQ14" s="352">
        <v>9.1999999999999993</v>
      </c>
      <c r="AR14" s="351" t="s">
        <v>133</v>
      </c>
    </row>
    <row r="15" spans="1:44" x14ac:dyDescent="0.3">
      <c r="A15" s="447"/>
      <c r="B15" s="439"/>
      <c r="C15" s="106">
        <v>30</v>
      </c>
      <c r="D15" s="289" t="s">
        <v>99</v>
      </c>
      <c r="E15" s="62"/>
      <c r="F15" s="62" t="s">
        <v>134</v>
      </c>
      <c r="G15" s="322">
        <v>120</v>
      </c>
      <c r="H15" s="325">
        <v>24</v>
      </c>
      <c r="I15" s="328">
        <v>3</v>
      </c>
      <c r="J15" s="331">
        <v>1</v>
      </c>
      <c r="K15" s="447"/>
      <c r="L15" s="439"/>
      <c r="M15" s="113">
        <v>150</v>
      </c>
      <c r="N15" s="289" t="s">
        <v>99</v>
      </c>
      <c r="O15" s="62"/>
      <c r="P15" s="62" t="s">
        <v>73</v>
      </c>
      <c r="Q15" s="322">
        <v>120</v>
      </c>
      <c r="R15" s="273">
        <v>16.5</v>
      </c>
      <c r="S15" s="274">
        <v>4.5</v>
      </c>
      <c r="T15" s="275">
        <v>3.4499999999999997</v>
      </c>
      <c r="U15" s="447"/>
      <c r="V15" s="439"/>
      <c r="W15" s="113">
        <v>60</v>
      </c>
      <c r="X15" s="289" t="s">
        <v>99</v>
      </c>
      <c r="Y15" s="62"/>
      <c r="Z15" s="62" t="s">
        <v>24</v>
      </c>
      <c r="AA15" s="272">
        <v>103.35</v>
      </c>
      <c r="AB15" s="325">
        <v>12</v>
      </c>
      <c r="AC15" s="274">
        <v>1.2</v>
      </c>
      <c r="AD15" s="275">
        <v>4.8</v>
      </c>
      <c r="AF15" s="340" t="s">
        <v>47</v>
      </c>
      <c r="AG15" s="346">
        <v>100</v>
      </c>
      <c r="AH15" s="346" t="s">
        <v>132</v>
      </c>
      <c r="AI15" s="343" t="s">
        <v>93</v>
      </c>
      <c r="AJ15" s="350">
        <v>106.89655172413794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17</v>
      </c>
      <c r="AQ15" s="350">
        <v>101.69491525423729</v>
      </c>
      <c r="AR15" s="351" t="s">
        <v>132</v>
      </c>
    </row>
    <row r="16" spans="1:44" x14ac:dyDescent="0.3">
      <c r="A16" s="447"/>
      <c r="B16" s="439"/>
      <c r="C16" s="113"/>
      <c r="D16" s="289"/>
      <c r="E16" s="62"/>
      <c r="F16" s="62"/>
      <c r="G16" s="272"/>
      <c r="H16" s="273"/>
      <c r="I16" s="274"/>
      <c r="J16" s="275"/>
      <c r="K16" s="447"/>
      <c r="L16" s="439"/>
      <c r="M16" s="113"/>
      <c r="N16" s="289"/>
      <c r="O16" s="62"/>
      <c r="P16" s="62"/>
      <c r="Q16" s="272"/>
      <c r="R16" s="273"/>
      <c r="S16" s="274"/>
      <c r="T16" s="275"/>
      <c r="U16" s="447"/>
      <c r="V16" s="439"/>
      <c r="W16" s="113">
        <v>10</v>
      </c>
      <c r="X16" s="289" t="s">
        <v>99</v>
      </c>
      <c r="Y16" s="62"/>
      <c r="Z16" s="62" t="s">
        <v>19</v>
      </c>
      <c r="AA16" s="322">
        <v>23</v>
      </c>
      <c r="AB16" s="273">
        <v>0.70000000000000007</v>
      </c>
      <c r="AC16" s="274">
        <v>0.5</v>
      </c>
      <c r="AD16" s="331">
        <v>2</v>
      </c>
      <c r="AF16" s="340" t="s">
        <v>45</v>
      </c>
      <c r="AG16" s="346">
        <v>100</v>
      </c>
      <c r="AH16" s="346" t="s">
        <v>132</v>
      </c>
      <c r="AI16" s="343" t="s">
        <v>93</v>
      </c>
      <c r="AJ16" s="350">
        <v>146.55172413793105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33</v>
      </c>
      <c r="AQ16" s="352">
        <v>1.2</v>
      </c>
      <c r="AR16" s="351" t="s">
        <v>141</v>
      </c>
    </row>
    <row r="17" spans="1:44" ht="15" thickBot="1" x14ac:dyDescent="0.35">
      <c r="A17" s="447"/>
      <c r="B17" s="439"/>
      <c r="C17" s="113"/>
      <c r="D17" s="289"/>
      <c r="E17" s="70"/>
      <c r="F17" s="70"/>
      <c r="G17" s="276"/>
      <c r="H17" s="277"/>
      <c r="I17" s="278"/>
      <c r="J17" s="279"/>
      <c r="K17" s="447"/>
      <c r="L17" s="439"/>
      <c r="M17" s="113"/>
      <c r="N17" s="289"/>
      <c r="O17" s="70"/>
      <c r="P17" s="70"/>
      <c r="Q17" s="276"/>
      <c r="R17" s="277"/>
      <c r="S17" s="278"/>
      <c r="T17" s="279"/>
      <c r="U17" s="447"/>
      <c r="V17" s="439"/>
      <c r="W17" s="113"/>
      <c r="X17" s="289"/>
      <c r="Y17" s="70"/>
      <c r="Z17" s="70"/>
      <c r="AA17" s="276"/>
      <c r="AB17" s="277"/>
      <c r="AC17" s="278"/>
      <c r="AD17" s="279"/>
      <c r="AF17" s="340" t="s">
        <v>45</v>
      </c>
      <c r="AG17" s="346">
        <v>100</v>
      </c>
      <c r="AH17" s="346" t="s">
        <v>132</v>
      </c>
      <c r="AI17" s="343" t="s">
        <v>47</v>
      </c>
      <c r="AJ17" s="350">
        <v>137.09677419354838</v>
      </c>
      <c r="AK17" s="351" t="s">
        <v>132</v>
      </c>
      <c r="AM17" s="340" t="s">
        <v>10</v>
      </c>
      <c r="AN17" s="346">
        <v>100</v>
      </c>
      <c r="AO17" s="346" t="s">
        <v>132</v>
      </c>
      <c r="AP17" s="343" t="s">
        <v>130</v>
      </c>
      <c r="AQ17" s="352">
        <v>1.1000000000000001</v>
      </c>
      <c r="AR17" s="351" t="s">
        <v>141</v>
      </c>
    </row>
    <row r="18" spans="1:44" ht="15.6" thickTop="1" thickBot="1" x14ac:dyDescent="0.35">
      <c r="A18" s="447"/>
      <c r="B18" s="439"/>
      <c r="C18" s="113"/>
      <c r="D18" s="290"/>
      <c r="E18" s="197" t="s">
        <v>107</v>
      </c>
      <c r="F18" s="198"/>
      <c r="G18" s="199">
        <v>582.5</v>
      </c>
      <c r="H18" s="323">
        <v>54</v>
      </c>
      <c r="I18" s="323">
        <v>82</v>
      </c>
      <c r="J18" s="200">
        <v>6.5</v>
      </c>
      <c r="K18" s="447"/>
      <c r="L18" s="439"/>
      <c r="M18" s="113"/>
      <c r="N18" s="290"/>
      <c r="O18" s="197" t="s">
        <v>107</v>
      </c>
      <c r="P18" s="198"/>
      <c r="Q18" s="323">
        <v>579</v>
      </c>
      <c r="R18" s="199">
        <v>59.400000000000006</v>
      </c>
      <c r="S18" s="199">
        <v>67.5</v>
      </c>
      <c r="T18" s="200">
        <v>6.4499999999999993</v>
      </c>
      <c r="U18" s="447"/>
      <c r="V18" s="439"/>
      <c r="W18" s="113"/>
      <c r="X18" s="290"/>
      <c r="Y18" s="197" t="s">
        <v>107</v>
      </c>
      <c r="Z18" s="198"/>
      <c r="AA18" s="199">
        <v>574.54999999999995</v>
      </c>
      <c r="AB18" s="199">
        <v>52.05</v>
      </c>
      <c r="AC18" s="199">
        <v>53.750000000000007</v>
      </c>
      <c r="AD18" s="200">
        <v>14.1</v>
      </c>
      <c r="AF18" s="340" t="s">
        <v>20</v>
      </c>
      <c r="AG18" s="346">
        <v>100</v>
      </c>
      <c r="AH18" s="346" t="s">
        <v>132</v>
      </c>
      <c r="AI18" s="343" t="s">
        <v>22</v>
      </c>
      <c r="AJ18" s="350">
        <v>98.780487804878049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54</v>
      </c>
      <c r="AQ18" s="350">
        <v>147.72727272727272</v>
      </c>
      <c r="AR18" s="351" t="s">
        <v>132</v>
      </c>
    </row>
    <row r="19" spans="1:44" ht="15.6" thickTop="1" thickBot="1" x14ac:dyDescent="0.35">
      <c r="A19" s="447"/>
      <c r="B19" s="440"/>
      <c r="C19" s="114"/>
      <c r="D19" s="291"/>
      <c r="E19" s="177"/>
      <c r="F19" s="177"/>
      <c r="G19" s="208" t="s">
        <v>108</v>
      </c>
      <c r="H19" s="217" t="s">
        <v>108</v>
      </c>
      <c r="I19" s="227" t="s">
        <v>108</v>
      </c>
      <c r="J19" s="233" t="s">
        <v>108</v>
      </c>
      <c r="K19" s="447"/>
      <c r="L19" s="440"/>
      <c r="M19" s="114"/>
      <c r="N19" s="291"/>
      <c r="O19" s="177"/>
      <c r="P19" s="177"/>
      <c r="Q19" s="208" t="s">
        <v>108</v>
      </c>
      <c r="R19" s="217" t="s">
        <v>108</v>
      </c>
      <c r="S19" s="227" t="s">
        <v>108</v>
      </c>
      <c r="T19" s="233" t="s">
        <v>108</v>
      </c>
      <c r="U19" s="447"/>
      <c r="V19" s="440"/>
      <c r="W19" s="114"/>
      <c r="X19" s="291"/>
      <c r="Y19" s="177"/>
      <c r="Z19" s="177"/>
      <c r="AA19" s="208" t="s">
        <v>108</v>
      </c>
      <c r="AB19" s="217" t="s">
        <v>108</v>
      </c>
      <c r="AC19" s="227" t="s">
        <v>108</v>
      </c>
      <c r="AD19" s="233" t="s">
        <v>108</v>
      </c>
      <c r="AF19" s="340" t="s">
        <v>25</v>
      </c>
      <c r="AG19" s="346">
        <v>100</v>
      </c>
      <c r="AH19" s="346" t="s">
        <v>132</v>
      </c>
      <c r="AI19" s="343" t="s">
        <v>26</v>
      </c>
      <c r="AJ19" s="350">
        <v>133.33333333333334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56</v>
      </c>
      <c r="AQ19" s="350">
        <v>106.55737704918033</v>
      </c>
      <c r="AR19" s="351" t="s">
        <v>132</v>
      </c>
    </row>
    <row r="20" spans="1:44" ht="15" thickBot="1" x14ac:dyDescent="0.35">
      <c r="A20" s="447"/>
      <c r="K20" s="447"/>
      <c r="U20" s="447"/>
      <c r="AF20" s="340" t="s">
        <v>25</v>
      </c>
      <c r="AG20" s="346">
        <v>100</v>
      </c>
      <c r="AH20" s="346" t="s">
        <v>132</v>
      </c>
      <c r="AI20" s="343" t="s">
        <v>28</v>
      </c>
      <c r="AJ20" s="350">
        <v>171.42857142857142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58</v>
      </c>
      <c r="AQ20" s="350">
        <v>158.53658536585365</v>
      </c>
      <c r="AR20" s="351" t="s">
        <v>132</v>
      </c>
    </row>
    <row r="21" spans="1:44" ht="15" thickTop="1" x14ac:dyDescent="0.3">
      <c r="A21" s="447"/>
      <c r="B21" s="441" t="s">
        <v>112</v>
      </c>
      <c r="C21" s="139">
        <v>250</v>
      </c>
      <c r="D21" s="292" t="s">
        <v>99</v>
      </c>
      <c r="E21" s="87"/>
      <c r="F21" s="87" t="s">
        <v>23</v>
      </c>
      <c r="G21" s="321">
        <v>275</v>
      </c>
      <c r="H21" s="269">
        <v>57.5</v>
      </c>
      <c r="I21" s="327">
        <v>0</v>
      </c>
      <c r="J21" s="330">
        <v>5</v>
      </c>
      <c r="K21" s="447"/>
      <c r="L21" s="441" t="s">
        <v>112</v>
      </c>
      <c r="M21" s="139">
        <v>250</v>
      </c>
      <c r="N21" s="292" t="s">
        <v>99</v>
      </c>
      <c r="O21" s="87"/>
      <c r="P21" s="87" t="s">
        <v>51</v>
      </c>
      <c r="Q21" s="321">
        <v>275</v>
      </c>
      <c r="R21" s="269">
        <v>52.5</v>
      </c>
      <c r="S21" s="327">
        <v>0</v>
      </c>
      <c r="T21" s="271">
        <v>5.75</v>
      </c>
      <c r="U21" s="447"/>
      <c r="V21" s="441" t="s">
        <v>112</v>
      </c>
      <c r="W21" s="139">
        <v>150</v>
      </c>
      <c r="X21" s="292" t="s">
        <v>99</v>
      </c>
      <c r="Y21" s="87"/>
      <c r="Z21" s="87" t="s">
        <v>86</v>
      </c>
      <c r="AA21" s="321">
        <v>234</v>
      </c>
      <c r="AB21" s="324">
        <v>30</v>
      </c>
      <c r="AC21" s="327">
        <v>0</v>
      </c>
      <c r="AD21" s="330">
        <v>12</v>
      </c>
      <c r="AF21" s="340" t="s">
        <v>25</v>
      </c>
      <c r="AG21" s="346">
        <v>100</v>
      </c>
      <c r="AH21" s="346" t="s">
        <v>132</v>
      </c>
      <c r="AI21" s="343" t="s">
        <v>30</v>
      </c>
      <c r="AJ21" s="350">
        <v>125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60</v>
      </c>
      <c r="AQ21" s="350">
        <v>103.58565737051792</v>
      </c>
      <c r="AR21" s="351" t="s">
        <v>132</v>
      </c>
    </row>
    <row r="22" spans="1:44" x14ac:dyDescent="0.3">
      <c r="A22" s="447"/>
      <c r="B22" s="442"/>
      <c r="C22" s="140">
        <v>440.00000000000006</v>
      </c>
      <c r="D22" s="293" t="s">
        <v>99</v>
      </c>
      <c r="E22" s="89"/>
      <c r="F22" s="89" t="s">
        <v>42</v>
      </c>
      <c r="G22" s="322">
        <v>572</v>
      </c>
      <c r="H22" s="273">
        <v>10.56</v>
      </c>
      <c r="I22" s="274">
        <v>125.84000000000002</v>
      </c>
      <c r="J22" s="275">
        <v>0.88000000000000012</v>
      </c>
      <c r="K22" s="447"/>
      <c r="L22" s="442"/>
      <c r="M22" s="140">
        <v>650</v>
      </c>
      <c r="N22" s="293" t="s">
        <v>99</v>
      </c>
      <c r="O22" s="89"/>
      <c r="P22" s="89" t="s">
        <v>54</v>
      </c>
      <c r="Q22" s="272">
        <v>572</v>
      </c>
      <c r="R22" s="273">
        <v>6.5</v>
      </c>
      <c r="S22" s="274">
        <v>136.5</v>
      </c>
      <c r="T22" s="331">
        <v>0</v>
      </c>
      <c r="U22" s="447"/>
      <c r="V22" s="442"/>
      <c r="W22" s="140">
        <v>420</v>
      </c>
      <c r="X22" s="293" t="s">
        <v>99</v>
      </c>
      <c r="Y22" s="89"/>
      <c r="Z22" s="89" t="s">
        <v>87</v>
      </c>
      <c r="AA22" s="272">
        <v>583.80000000000007</v>
      </c>
      <c r="AB22" s="273">
        <v>18.059999999999999</v>
      </c>
      <c r="AC22" s="274">
        <v>116.34</v>
      </c>
      <c r="AD22" s="275">
        <v>2.1</v>
      </c>
      <c r="AF22" s="340" t="s">
        <v>25</v>
      </c>
      <c r="AG22" s="346">
        <v>100</v>
      </c>
      <c r="AH22" s="346" t="s">
        <v>132</v>
      </c>
      <c r="AI22" s="343" t="s">
        <v>130</v>
      </c>
      <c r="AJ22" s="350">
        <v>187.5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29</v>
      </c>
      <c r="AQ22" s="350">
        <v>130</v>
      </c>
      <c r="AR22" s="351" t="s">
        <v>132</v>
      </c>
    </row>
    <row r="23" spans="1:44" x14ac:dyDescent="0.3">
      <c r="A23" s="447"/>
      <c r="B23" s="442"/>
      <c r="C23" s="140">
        <v>5</v>
      </c>
      <c r="D23" s="293" t="s">
        <v>99</v>
      </c>
      <c r="E23" s="89"/>
      <c r="F23" s="89" t="s">
        <v>15</v>
      </c>
      <c r="G23" s="272">
        <v>35.85</v>
      </c>
      <c r="H23" s="273">
        <v>0.05</v>
      </c>
      <c r="I23" s="328">
        <v>0</v>
      </c>
      <c r="J23" s="275">
        <v>4.05</v>
      </c>
      <c r="K23" s="447"/>
      <c r="L23" s="442"/>
      <c r="M23" s="140">
        <v>3.9833333333333334</v>
      </c>
      <c r="N23" s="293" t="s">
        <v>137</v>
      </c>
      <c r="O23" s="89"/>
      <c r="P23" s="89" t="s">
        <v>21</v>
      </c>
      <c r="Q23" s="272">
        <v>35.85</v>
      </c>
      <c r="R23" s="325">
        <v>0</v>
      </c>
      <c r="S23" s="328">
        <v>0</v>
      </c>
      <c r="T23" s="275">
        <v>3.9434999999999998</v>
      </c>
      <c r="U23" s="447"/>
      <c r="V23" s="442"/>
      <c r="W23" s="140">
        <v>10</v>
      </c>
      <c r="X23" s="293" t="s">
        <v>99</v>
      </c>
      <c r="Y23" s="89"/>
      <c r="Z23" s="89" t="s">
        <v>15</v>
      </c>
      <c r="AA23" s="272">
        <v>71.7</v>
      </c>
      <c r="AB23" s="273">
        <v>0.1</v>
      </c>
      <c r="AC23" s="328">
        <v>0</v>
      </c>
      <c r="AD23" s="275">
        <v>8.1</v>
      </c>
      <c r="AF23" s="340" t="s">
        <v>48</v>
      </c>
      <c r="AG23" s="346">
        <v>100</v>
      </c>
      <c r="AH23" s="346" t="s">
        <v>132</v>
      </c>
      <c r="AI23" s="343" t="s">
        <v>93</v>
      </c>
      <c r="AJ23" s="350">
        <v>185.34482758620689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10</v>
      </c>
      <c r="AQ23" s="350">
        <v>36.111111111111114</v>
      </c>
      <c r="AR23" s="351" t="s">
        <v>132</v>
      </c>
    </row>
    <row r="24" spans="1:44" x14ac:dyDescent="0.3">
      <c r="A24" s="447"/>
      <c r="B24" s="442"/>
      <c r="C24" s="140"/>
      <c r="D24" s="293"/>
      <c r="E24" s="89"/>
      <c r="F24" s="89"/>
      <c r="G24" s="272"/>
      <c r="H24" s="273"/>
      <c r="I24" s="274"/>
      <c r="J24" s="275"/>
      <c r="K24" s="447"/>
      <c r="L24" s="442"/>
      <c r="M24" s="140"/>
      <c r="N24" s="293"/>
      <c r="O24" s="89"/>
      <c r="P24" s="89"/>
      <c r="Q24" s="272"/>
      <c r="R24" s="273"/>
      <c r="S24" s="274"/>
      <c r="T24" s="275"/>
      <c r="U24" s="447"/>
      <c r="V24" s="442"/>
      <c r="W24" s="140"/>
      <c r="X24" s="293"/>
      <c r="Y24" s="89"/>
      <c r="Z24" s="89"/>
      <c r="AA24" s="272"/>
      <c r="AB24" s="273"/>
      <c r="AC24" s="274"/>
      <c r="AD24" s="275"/>
      <c r="AF24" s="340" t="s">
        <v>48</v>
      </c>
      <c r="AG24" s="346">
        <v>100</v>
      </c>
      <c r="AH24" s="346" t="s">
        <v>132</v>
      </c>
      <c r="AI24" s="343" t="s">
        <v>47</v>
      </c>
      <c r="AJ24" s="350">
        <v>173.38709677419354</v>
      </c>
      <c r="AK24" s="351" t="s">
        <v>132</v>
      </c>
      <c r="AM24" s="340" t="s">
        <v>42</v>
      </c>
      <c r="AN24" s="346">
        <v>100</v>
      </c>
      <c r="AO24" s="346" t="s">
        <v>132</v>
      </c>
      <c r="AP24" s="343" t="s">
        <v>87</v>
      </c>
      <c r="AQ24" s="350">
        <v>93.525179856115102</v>
      </c>
      <c r="AR24" s="351" t="s">
        <v>132</v>
      </c>
    </row>
    <row r="25" spans="1:44" ht="15" thickBot="1" x14ac:dyDescent="0.35">
      <c r="A25" s="447"/>
      <c r="B25" s="442"/>
      <c r="C25" s="140"/>
      <c r="D25" s="293"/>
      <c r="E25" s="105"/>
      <c r="F25" s="105"/>
      <c r="G25" s="207"/>
      <c r="H25" s="216"/>
      <c r="I25" s="226"/>
      <c r="J25" s="232"/>
      <c r="K25" s="447"/>
      <c r="L25" s="442"/>
      <c r="M25" s="140"/>
      <c r="N25" s="293"/>
      <c r="O25" s="105"/>
      <c r="P25" s="105"/>
      <c r="Q25" s="207"/>
      <c r="R25" s="216"/>
      <c r="S25" s="226"/>
      <c r="T25" s="232"/>
      <c r="U25" s="447"/>
      <c r="V25" s="442"/>
      <c r="W25" s="140"/>
      <c r="X25" s="293"/>
      <c r="Y25" s="105"/>
      <c r="Z25" s="105"/>
      <c r="AA25" s="207"/>
      <c r="AB25" s="216"/>
      <c r="AC25" s="226"/>
      <c r="AD25" s="232"/>
      <c r="AF25" s="340" t="s">
        <v>48</v>
      </c>
      <c r="AG25" s="346">
        <v>100</v>
      </c>
      <c r="AH25" s="346" t="s">
        <v>132</v>
      </c>
      <c r="AI25" s="343" t="s">
        <v>65</v>
      </c>
      <c r="AJ25" s="350">
        <v>114.97326203208556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42</v>
      </c>
      <c r="AQ25" s="350">
        <v>294.61538461538464</v>
      </c>
      <c r="AR25" s="351" t="s">
        <v>132</v>
      </c>
    </row>
    <row r="26" spans="1:44" ht="15.6" thickTop="1" thickBot="1" x14ac:dyDescent="0.35">
      <c r="A26" s="447"/>
      <c r="B26" s="442"/>
      <c r="C26" s="140"/>
      <c r="D26" s="294"/>
      <c r="E26" s="197" t="s">
        <v>107</v>
      </c>
      <c r="F26" s="198"/>
      <c r="G26" s="199">
        <v>882.85</v>
      </c>
      <c r="H26" s="323">
        <v>68.11</v>
      </c>
      <c r="I26" s="199">
        <v>125.84000000000002</v>
      </c>
      <c r="J26" s="200">
        <v>9.93</v>
      </c>
      <c r="K26" s="447"/>
      <c r="L26" s="442"/>
      <c r="M26" s="140"/>
      <c r="N26" s="294"/>
      <c r="O26" s="197" t="s">
        <v>107</v>
      </c>
      <c r="P26" s="198"/>
      <c r="Q26" s="199">
        <v>882.85</v>
      </c>
      <c r="R26" s="199">
        <v>59</v>
      </c>
      <c r="S26" s="199">
        <v>136.5</v>
      </c>
      <c r="T26" s="200">
        <v>9.6935000000000002</v>
      </c>
      <c r="U26" s="447"/>
      <c r="V26" s="442"/>
      <c r="W26" s="140"/>
      <c r="X26" s="294"/>
      <c r="Y26" s="197" t="s">
        <v>107</v>
      </c>
      <c r="Z26" s="198"/>
      <c r="AA26" s="199">
        <v>889.50000000000011</v>
      </c>
      <c r="AB26" s="199">
        <v>48.160000000000004</v>
      </c>
      <c r="AC26" s="199">
        <v>116.34</v>
      </c>
      <c r="AD26" s="200">
        <v>22.2</v>
      </c>
      <c r="AF26" s="340" t="s">
        <v>48</v>
      </c>
      <c r="AG26" s="346">
        <v>100</v>
      </c>
      <c r="AH26" s="346" t="s">
        <v>132</v>
      </c>
      <c r="AI26" s="343" t="s">
        <v>135</v>
      </c>
      <c r="AJ26" s="350">
        <v>107.5</v>
      </c>
      <c r="AK26" s="351" t="s">
        <v>132</v>
      </c>
      <c r="AM26" s="340" t="s">
        <v>40</v>
      </c>
      <c r="AN26" s="346">
        <v>100</v>
      </c>
      <c r="AO26" s="346" t="s">
        <v>132</v>
      </c>
      <c r="AP26" s="343" t="s">
        <v>10</v>
      </c>
      <c r="AQ26" s="350">
        <v>106.38888888888889</v>
      </c>
      <c r="AR26" s="351" t="s">
        <v>132</v>
      </c>
    </row>
    <row r="27" spans="1:44" ht="15.6" thickTop="1" thickBot="1" x14ac:dyDescent="0.35">
      <c r="A27" s="447"/>
      <c r="B27" s="443"/>
      <c r="C27" s="142"/>
      <c r="D27" s="295"/>
      <c r="E27" s="180"/>
      <c r="F27" s="180"/>
      <c r="G27" s="208"/>
      <c r="H27" s="217"/>
      <c r="I27" s="227"/>
      <c r="J27" s="233"/>
      <c r="K27" s="447"/>
      <c r="L27" s="443"/>
      <c r="M27" s="142"/>
      <c r="N27" s="295"/>
      <c r="O27" s="180"/>
      <c r="P27" s="180"/>
      <c r="Q27" s="208"/>
      <c r="R27" s="217"/>
      <c r="S27" s="227"/>
      <c r="T27" s="233"/>
      <c r="U27" s="447"/>
      <c r="V27" s="443"/>
      <c r="W27" s="142"/>
      <c r="X27" s="295"/>
      <c r="Y27" s="180"/>
      <c r="Z27" s="180"/>
      <c r="AA27" s="208"/>
      <c r="AB27" s="217"/>
      <c r="AC27" s="227"/>
      <c r="AD27" s="233"/>
      <c r="AF27" s="340" t="s">
        <v>48</v>
      </c>
      <c r="AG27" s="346">
        <v>100</v>
      </c>
      <c r="AH27" s="346" t="s">
        <v>132</v>
      </c>
      <c r="AI27" s="343" t="s">
        <v>136</v>
      </c>
      <c r="AJ27" s="350">
        <v>156.93430656934308</v>
      </c>
      <c r="AK27" s="351" t="s">
        <v>132</v>
      </c>
      <c r="AM27" s="340" t="s">
        <v>5</v>
      </c>
      <c r="AN27" s="346">
        <v>1</v>
      </c>
      <c r="AO27" s="346" t="s">
        <v>133</v>
      </c>
      <c r="AP27" s="343" t="s">
        <v>6</v>
      </c>
      <c r="AQ27" s="350">
        <v>33.741037536904258</v>
      </c>
      <c r="AR27" s="351" t="s">
        <v>132</v>
      </c>
    </row>
    <row r="28" spans="1:44" ht="15" thickBot="1" x14ac:dyDescent="0.35">
      <c r="A28" s="447"/>
      <c r="K28" s="447"/>
      <c r="U28" s="447"/>
      <c r="AF28" s="340" t="s">
        <v>7</v>
      </c>
      <c r="AG28" s="346">
        <v>100</v>
      </c>
      <c r="AH28" s="346" t="s">
        <v>132</v>
      </c>
      <c r="AI28" s="343" t="s">
        <v>8</v>
      </c>
      <c r="AJ28" s="352">
        <v>3.6</v>
      </c>
      <c r="AK28" s="351" t="s">
        <v>133</v>
      </c>
      <c r="AM28" s="340" t="s">
        <v>5</v>
      </c>
      <c r="AN28" s="346">
        <v>1</v>
      </c>
      <c r="AO28" s="346" t="s">
        <v>133</v>
      </c>
      <c r="AP28" s="343" t="s">
        <v>24</v>
      </c>
      <c r="AQ28" s="350">
        <v>46.444121915820027</v>
      </c>
      <c r="AR28" s="351" t="s">
        <v>132</v>
      </c>
    </row>
    <row r="29" spans="1:44" ht="15" thickTop="1" x14ac:dyDescent="0.3">
      <c r="A29" s="447"/>
      <c r="B29" s="444" t="s">
        <v>113</v>
      </c>
      <c r="C29" s="115">
        <v>140</v>
      </c>
      <c r="D29" s="296" t="s">
        <v>99</v>
      </c>
      <c r="E29" s="74"/>
      <c r="F29" s="74" t="s">
        <v>10</v>
      </c>
      <c r="G29" s="321">
        <v>503.99999999999994</v>
      </c>
      <c r="H29" s="324">
        <v>18.2</v>
      </c>
      <c r="I29" s="327">
        <v>95.199999999999989</v>
      </c>
      <c r="J29" s="330">
        <v>9.7999999999999989</v>
      </c>
      <c r="K29" s="447"/>
      <c r="L29" s="444" t="s">
        <v>113</v>
      </c>
      <c r="M29" s="115">
        <v>110.00000000000001</v>
      </c>
      <c r="N29" s="296" t="s">
        <v>99</v>
      </c>
      <c r="O29" s="74"/>
      <c r="P29" s="74" t="s">
        <v>40</v>
      </c>
      <c r="Q29" s="268">
        <v>421.3</v>
      </c>
      <c r="R29" s="269">
        <v>7.15</v>
      </c>
      <c r="S29" s="270">
        <v>95.15</v>
      </c>
      <c r="T29" s="271">
        <v>1.1000000000000001</v>
      </c>
      <c r="U29" s="447"/>
      <c r="V29" s="444" t="s">
        <v>113</v>
      </c>
      <c r="W29" s="115">
        <v>229.99999999999997</v>
      </c>
      <c r="X29" s="296" t="s">
        <v>99</v>
      </c>
      <c r="Y29" s="74"/>
      <c r="Z29" s="74" t="s">
        <v>145</v>
      </c>
      <c r="AA29" s="321">
        <v>464.59999999999997</v>
      </c>
      <c r="AB29" s="269">
        <v>25.299999999999997</v>
      </c>
      <c r="AC29" s="270">
        <v>75.899999999999991</v>
      </c>
      <c r="AD29" s="271">
        <v>1.1499999999999999</v>
      </c>
      <c r="AF29" s="340" t="s">
        <v>7</v>
      </c>
      <c r="AG29" s="346">
        <v>100</v>
      </c>
      <c r="AH29" s="346" t="s">
        <v>132</v>
      </c>
      <c r="AI29" s="343" t="s">
        <v>145</v>
      </c>
      <c r="AJ29" s="350">
        <v>69.801980198019805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41</v>
      </c>
      <c r="AQ29" s="350">
        <v>28.776978417266186</v>
      </c>
      <c r="AR29" s="351" t="s">
        <v>132</v>
      </c>
    </row>
    <row r="30" spans="1:44" x14ac:dyDescent="0.3">
      <c r="A30" s="447"/>
      <c r="B30" s="445"/>
      <c r="C30" s="116">
        <v>50</v>
      </c>
      <c r="D30" s="297" t="s">
        <v>99</v>
      </c>
      <c r="E30" s="76"/>
      <c r="F30" s="76" t="s">
        <v>14</v>
      </c>
      <c r="G30" s="322">
        <v>300</v>
      </c>
      <c r="H30" s="325">
        <v>12</v>
      </c>
      <c r="I30" s="328">
        <v>6</v>
      </c>
      <c r="J30" s="331">
        <v>24</v>
      </c>
      <c r="K30" s="447"/>
      <c r="L30" s="445"/>
      <c r="M30" s="116">
        <v>25</v>
      </c>
      <c r="N30" s="297" t="s">
        <v>99</v>
      </c>
      <c r="O30" s="76"/>
      <c r="P30" s="76" t="s">
        <v>27</v>
      </c>
      <c r="Q30" s="272">
        <v>163.5</v>
      </c>
      <c r="R30" s="273">
        <v>3.75</v>
      </c>
      <c r="S30" s="274">
        <v>3.5</v>
      </c>
      <c r="T30" s="275">
        <v>16.25</v>
      </c>
      <c r="U30" s="447"/>
      <c r="V30" s="445"/>
      <c r="W30" s="116">
        <v>100</v>
      </c>
      <c r="X30" s="297" t="s">
        <v>99</v>
      </c>
      <c r="Y30" s="76"/>
      <c r="Z30" s="76" t="s">
        <v>80</v>
      </c>
      <c r="AA30" s="322">
        <v>160</v>
      </c>
      <c r="AB30" s="325">
        <v>2</v>
      </c>
      <c r="AC30" s="274">
        <v>8.5299999999999994</v>
      </c>
      <c r="AD30" s="275">
        <v>14.66</v>
      </c>
      <c r="AF30" s="340" t="s">
        <v>43</v>
      </c>
      <c r="AG30" s="346">
        <v>100</v>
      </c>
      <c r="AH30" s="346" t="s">
        <v>132</v>
      </c>
      <c r="AI30" s="343" t="s">
        <v>4</v>
      </c>
      <c r="AJ30" s="350">
        <v>107.52688172043011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24</v>
      </c>
      <c r="AQ30" s="350">
        <v>46.444121915820027</v>
      </c>
      <c r="AR30" s="351" t="s">
        <v>132</v>
      </c>
    </row>
    <row r="31" spans="1:44" x14ac:dyDescent="0.3">
      <c r="A31" s="447"/>
      <c r="B31" s="445"/>
      <c r="C31" s="116">
        <v>100</v>
      </c>
      <c r="D31" s="297" t="s">
        <v>99</v>
      </c>
      <c r="E31" s="76"/>
      <c r="F31" s="76" t="s">
        <v>25</v>
      </c>
      <c r="G31" s="322">
        <v>60</v>
      </c>
      <c r="H31" s="325">
        <v>1</v>
      </c>
      <c r="I31" s="328">
        <v>14</v>
      </c>
      <c r="J31" s="331">
        <v>0</v>
      </c>
      <c r="K31" s="447"/>
      <c r="L31" s="445"/>
      <c r="M31" s="116">
        <v>130</v>
      </c>
      <c r="N31" s="297" t="s">
        <v>99</v>
      </c>
      <c r="O31" s="76"/>
      <c r="P31" s="76" t="s">
        <v>26</v>
      </c>
      <c r="Q31" s="272">
        <v>58.5</v>
      </c>
      <c r="R31" s="273">
        <v>1.3</v>
      </c>
      <c r="S31" s="274">
        <v>6.5</v>
      </c>
      <c r="T31" s="331">
        <v>0</v>
      </c>
      <c r="U31" s="447"/>
      <c r="V31" s="445"/>
      <c r="W31" s="116">
        <v>5</v>
      </c>
      <c r="X31" s="297" t="s">
        <v>99</v>
      </c>
      <c r="Y31" s="76"/>
      <c r="Z31" s="76" t="s">
        <v>15</v>
      </c>
      <c r="AA31" s="272">
        <v>35.85</v>
      </c>
      <c r="AB31" s="273">
        <v>0.05</v>
      </c>
      <c r="AC31" s="328">
        <v>0</v>
      </c>
      <c r="AD31" s="275">
        <v>4.05</v>
      </c>
      <c r="AF31" s="340" t="s">
        <v>43</v>
      </c>
      <c r="AG31" s="346">
        <v>100</v>
      </c>
      <c r="AH31" s="346" t="s">
        <v>132</v>
      </c>
      <c r="AI31" s="343" t="s">
        <v>34</v>
      </c>
      <c r="AJ31" s="350">
        <v>100</v>
      </c>
      <c r="AK31" s="351" t="s">
        <v>132</v>
      </c>
      <c r="AM31" s="340" t="s">
        <v>5</v>
      </c>
      <c r="AN31" s="346">
        <v>1</v>
      </c>
      <c r="AO31" s="346" t="s">
        <v>133</v>
      </c>
      <c r="AP31" s="343" t="s">
        <v>6</v>
      </c>
      <c r="AQ31" s="350">
        <v>33.741037536904258</v>
      </c>
      <c r="AR31" s="351" t="s">
        <v>132</v>
      </c>
    </row>
    <row r="32" spans="1:44" ht="15" thickBot="1" x14ac:dyDescent="0.35">
      <c r="A32" s="447"/>
      <c r="B32" s="445"/>
      <c r="C32" s="107">
        <v>1</v>
      </c>
      <c r="D32" s="297" t="s">
        <v>105</v>
      </c>
      <c r="E32" s="76"/>
      <c r="F32" s="76" t="s">
        <v>134</v>
      </c>
      <c r="G32" s="322">
        <v>120</v>
      </c>
      <c r="H32" s="325">
        <v>24</v>
      </c>
      <c r="I32" s="328">
        <v>3</v>
      </c>
      <c r="J32" s="331">
        <v>1</v>
      </c>
      <c r="K32" s="447"/>
      <c r="L32" s="445"/>
      <c r="M32" s="116">
        <v>250</v>
      </c>
      <c r="N32" s="297" t="s">
        <v>99</v>
      </c>
      <c r="O32" s="76"/>
      <c r="P32" s="76" t="s">
        <v>73</v>
      </c>
      <c r="Q32" s="322">
        <v>200</v>
      </c>
      <c r="R32" s="273">
        <v>27.5</v>
      </c>
      <c r="S32" s="274">
        <v>7.5</v>
      </c>
      <c r="T32" s="275">
        <v>5.75</v>
      </c>
      <c r="U32" s="447"/>
      <c r="V32" s="445"/>
      <c r="W32" s="116">
        <v>100</v>
      </c>
      <c r="X32" s="297" t="s">
        <v>99</v>
      </c>
      <c r="Y32" s="76"/>
      <c r="Z32" s="76" t="s">
        <v>34</v>
      </c>
      <c r="AA32" s="322">
        <v>100</v>
      </c>
      <c r="AB32" s="325">
        <v>21</v>
      </c>
      <c r="AC32" s="328">
        <v>1</v>
      </c>
      <c r="AD32" s="331">
        <v>2</v>
      </c>
      <c r="AF32" s="340" t="s">
        <v>43</v>
      </c>
      <c r="AG32" s="346">
        <v>100</v>
      </c>
      <c r="AH32" s="346" t="s">
        <v>132</v>
      </c>
      <c r="AI32" s="343" t="s">
        <v>44</v>
      </c>
      <c r="AJ32" s="350">
        <v>90.090090090090087</v>
      </c>
      <c r="AK32" s="351" t="s">
        <v>132</v>
      </c>
      <c r="AM32" s="341" t="s">
        <v>5</v>
      </c>
      <c r="AN32" s="347">
        <v>1</v>
      </c>
      <c r="AO32" s="347" t="s">
        <v>133</v>
      </c>
      <c r="AP32" s="344" t="s">
        <v>9</v>
      </c>
      <c r="AQ32" s="353">
        <v>22.471910112359552</v>
      </c>
      <c r="AR32" s="354" t="s">
        <v>132</v>
      </c>
    </row>
    <row r="33" spans="1:44" ht="15" thickTop="1" x14ac:dyDescent="0.3">
      <c r="A33" s="447"/>
      <c r="B33" s="445"/>
      <c r="C33" s="116"/>
      <c r="D33" s="297"/>
      <c r="E33" s="76"/>
      <c r="F33" s="76"/>
      <c r="G33" s="272"/>
      <c r="H33" s="273"/>
      <c r="I33" s="274"/>
      <c r="J33" s="275"/>
      <c r="K33" s="447"/>
      <c r="L33" s="445"/>
      <c r="M33" s="116">
        <v>30</v>
      </c>
      <c r="N33" s="297" t="s">
        <v>99</v>
      </c>
      <c r="O33" s="76"/>
      <c r="P33" s="76" t="s">
        <v>20</v>
      </c>
      <c r="Q33" s="272">
        <v>145.79999999999998</v>
      </c>
      <c r="R33" s="325">
        <v>6</v>
      </c>
      <c r="S33" s="274">
        <v>9.9</v>
      </c>
      <c r="T33" s="275">
        <v>9.2999999999999989</v>
      </c>
      <c r="U33" s="447"/>
      <c r="V33" s="445"/>
      <c r="W33" s="116">
        <v>3</v>
      </c>
      <c r="X33" s="297" t="s">
        <v>100</v>
      </c>
      <c r="Y33" s="76"/>
      <c r="Z33" s="76" t="s">
        <v>5</v>
      </c>
      <c r="AA33" s="322">
        <v>240</v>
      </c>
      <c r="AB33" s="325">
        <v>18</v>
      </c>
      <c r="AC33" s="328">
        <v>0</v>
      </c>
      <c r="AD33" s="331">
        <v>15</v>
      </c>
      <c r="AF33" s="340" t="s">
        <v>43</v>
      </c>
      <c r="AG33" s="346">
        <v>100</v>
      </c>
      <c r="AH33" s="346" t="s">
        <v>132</v>
      </c>
      <c r="AI33" s="343" t="s">
        <v>134</v>
      </c>
      <c r="AJ33" s="350">
        <v>25</v>
      </c>
      <c r="AK33" s="351" t="s">
        <v>132</v>
      </c>
      <c r="AN33" s="7"/>
      <c r="AO33" s="7"/>
      <c r="AQ33" s="121"/>
      <c r="AR33" s="7"/>
    </row>
    <row r="34" spans="1:44" ht="15" thickBot="1" x14ac:dyDescent="0.35">
      <c r="A34" s="447"/>
      <c r="B34" s="445"/>
      <c r="C34" s="116"/>
      <c r="D34" s="297"/>
      <c r="E34" s="184"/>
      <c r="F34" s="184"/>
      <c r="G34" s="207"/>
      <c r="H34" s="216"/>
      <c r="I34" s="226"/>
      <c r="J34" s="232"/>
      <c r="K34" s="447"/>
      <c r="L34" s="445"/>
      <c r="M34" s="116"/>
      <c r="N34" s="297"/>
      <c r="O34" s="184"/>
      <c r="P34" s="184"/>
      <c r="Q34" s="207"/>
      <c r="R34" s="216"/>
      <c r="S34" s="226"/>
      <c r="T34" s="232"/>
      <c r="U34" s="447"/>
      <c r="V34" s="445"/>
      <c r="W34" s="116"/>
      <c r="X34" s="297"/>
      <c r="Y34" s="184"/>
      <c r="Z34" s="184"/>
      <c r="AA34" s="207"/>
      <c r="AB34" s="216"/>
      <c r="AC34" s="226"/>
      <c r="AD34" s="232"/>
      <c r="AF34" s="340" t="s">
        <v>46</v>
      </c>
      <c r="AG34" s="346">
        <v>100</v>
      </c>
      <c r="AH34" s="346" t="s">
        <v>132</v>
      </c>
      <c r="AI34" s="343" t="s">
        <v>47</v>
      </c>
      <c r="AJ34" s="350">
        <v>88.709677419354833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45"/>
      <c r="C35" s="116"/>
      <c r="D35" s="298"/>
      <c r="E35" s="197" t="s">
        <v>107</v>
      </c>
      <c r="F35" s="198"/>
      <c r="G35" s="323">
        <v>984</v>
      </c>
      <c r="H35" s="323">
        <v>55.2</v>
      </c>
      <c r="I35" s="323">
        <v>118.19999999999999</v>
      </c>
      <c r="J35" s="332">
        <v>34.799999999999997</v>
      </c>
      <c r="K35" s="447"/>
      <c r="L35" s="445"/>
      <c r="M35" s="116"/>
      <c r="N35" s="298"/>
      <c r="O35" s="197" t="s">
        <v>107</v>
      </c>
      <c r="P35" s="198"/>
      <c r="Q35" s="199">
        <v>989.09999999999991</v>
      </c>
      <c r="R35" s="199">
        <v>45.7</v>
      </c>
      <c r="S35" s="323">
        <v>122.55000000000001</v>
      </c>
      <c r="T35" s="332">
        <v>32.4</v>
      </c>
      <c r="U35" s="447"/>
      <c r="V35" s="445"/>
      <c r="W35" s="116"/>
      <c r="X35" s="298"/>
      <c r="Y35" s="197" t="s">
        <v>107</v>
      </c>
      <c r="Z35" s="198"/>
      <c r="AA35" s="199">
        <v>1000.4499999999999</v>
      </c>
      <c r="AB35" s="199">
        <v>66.349999999999994</v>
      </c>
      <c r="AC35" s="323">
        <v>85.429999999999993</v>
      </c>
      <c r="AD35" s="200">
        <v>36.86</v>
      </c>
      <c r="AF35" s="340" t="s">
        <v>46</v>
      </c>
      <c r="AG35" s="346">
        <v>100</v>
      </c>
      <c r="AH35" s="346" t="s">
        <v>132</v>
      </c>
      <c r="AI35" s="343" t="s">
        <v>49</v>
      </c>
      <c r="AJ35" s="350">
        <v>122.22222222222223</v>
      </c>
      <c r="AK35" s="351" t="s">
        <v>132</v>
      </c>
      <c r="AN35" s="7"/>
      <c r="AO35" s="7"/>
      <c r="AQ35" s="121"/>
      <c r="AR35" s="7"/>
    </row>
    <row r="36" spans="1:44" ht="15.6" thickTop="1" thickBot="1" x14ac:dyDescent="0.35">
      <c r="A36" s="447"/>
      <c r="B36" s="446"/>
      <c r="C36" s="117"/>
      <c r="D36" s="299"/>
      <c r="E36" s="185"/>
      <c r="F36" s="185"/>
      <c r="G36" s="208"/>
      <c r="H36" s="217"/>
      <c r="I36" s="227"/>
      <c r="J36" s="233"/>
      <c r="K36" s="447"/>
      <c r="L36" s="446"/>
      <c r="M36" s="117"/>
      <c r="N36" s="299"/>
      <c r="O36" s="185"/>
      <c r="P36" s="185"/>
      <c r="Q36" s="208"/>
      <c r="R36" s="217"/>
      <c r="S36" s="227"/>
      <c r="T36" s="233"/>
      <c r="U36" s="447"/>
      <c r="V36" s="446"/>
      <c r="W36" s="117"/>
      <c r="X36" s="299"/>
      <c r="Y36" s="185"/>
      <c r="Z36" s="185"/>
      <c r="AA36" s="208"/>
      <c r="AB36" s="217"/>
      <c r="AC36" s="227"/>
      <c r="AD36" s="233"/>
      <c r="AF36" s="340" t="s">
        <v>46</v>
      </c>
      <c r="AG36" s="346">
        <v>100</v>
      </c>
      <c r="AH36" s="346" t="s">
        <v>132</v>
      </c>
      <c r="AI36" s="343" t="s">
        <v>51</v>
      </c>
      <c r="AJ36" s="350">
        <v>100</v>
      </c>
      <c r="AK36" s="351" t="s">
        <v>132</v>
      </c>
      <c r="AN36" s="7"/>
      <c r="AO36" s="7"/>
      <c r="AQ36" s="121"/>
      <c r="AR36" s="7"/>
    </row>
    <row r="37" spans="1:44" ht="15" thickBot="1" x14ac:dyDescent="0.35">
      <c r="A37" s="447"/>
      <c r="K37" s="447"/>
      <c r="U37" s="447"/>
      <c r="AF37" s="340" t="s">
        <v>46</v>
      </c>
      <c r="AG37" s="346">
        <v>100</v>
      </c>
      <c r="AH37" s="346" t="s">
        <v>132</v>
      </c>
      <c r="AI37" s="343" t="s">
        <v>44</v>
      </c>
      <c r="AJ37" s="350">
        <v>99.099099099099092</v>
      </c>
      <c r="AK37" s="351" t="s">
        <v>132</v>
      </c>
      <c r="AN37" s="7"/>
      <c r="AO37" s="7"/>
      <c r="AQ37" s="121"/>
      <c r="AR37" s="7"/>
    </row>
    <row r="38" spans="1:44" ht="15" thickTop="1" x14ac:dyDescent="0.3">
      <c r="A38" s="447"/>
      <c r="B38" s="432" t="s">
        <v>114</v>
      </c>
      <c r="C38" s="118">
        <v>200</v>
      </c>
      <c r="D38" s="300" t="s">
        <v>99</v>
      </c>
      <c r="E38" s="79"/>
      <c r="F38" s="79" t="s">
        <v>48</v>
      </c>
      <c r="G38" s="321">
        <v>430</v>
      </c>
      <c r="H38" s="324">
        <v>38</v>
      </c>
      <c r="I38" s="327">
        <v>0</v>
      </c>
      <c r="J38" s="330">
        <v>30</v>
      </c>
      <c r="K38" s="447"/>
      <c r="L38" s="432" t="s">
        <v>114</v>
      </c>
      <c r="M38" s="118">
        <v>200</v>
      </c>
      <c r="N38" s="300" t="s">
        <v>99</v>
      </c>
      <c r="O38" s="79"/>
      <c r="P38" s="79" t="s">
        <v>31</v>
      </c>
      <c r="Q38" s="321">
        <v>434</v>
      </c>
      <c r="R38" s="324">
        <v>40</v>
      </c>
      <c r="S38" s="327">
        <v>0</v>
      </c>
      <c r="T38" s="330">
        <v>28</v>
      </c>
      <c r="U38" s="447"/>
      <c r="V38" s="432" t="s">
        <v>114</v>
      </c>
      <c r="W38" s="118">
        <v>255.29411764705881</v>
      </c>
      <c r="X38" s="300" t="s">
        <v>99</v>
      </c>
      <c r="Y38" s="79"/>
      <c r="Z38" s="79" t="s">
        <v>45</v>
      </c>
      <c r="AA38" s="321">
        <v>433.99999999999994</v>
      </c>
      <c r="AB38" s="269">
        <v>48.505882352941171</v>
      </c>
      <c r="AC38" s="327">
        <v>0</v>
      </c>
      <c r="AD38" s="271">
        <v>25.52941176470588</v>
      </c>
      <c r="AF38" s="340" t="s">
        <v>15</v>
      </c>
      <c r="AG38" s="346">
        <v>5</v>
      </c>
      <c r="AH38" s="346" t="s">
        <v>132</v>
      </c>
      <c r="AI38" s="343" t="s">
        <v>16</v>
      </c>
      <c r="AJ38" s="350">
        <v>23</v>
      </c>
      <c r="AK38" s="351" t="s">
        <v>132</v>
      </c>
      <c r="AO38" s="7"/>
      <c r="AQ38" s="121"/>
      <c r="AR38" s="7"/>
    </row>
    <row r="39" spans="1:44" ht="15" thickBot="1" x14ac:dyDescent="0.35">
      <c r="A39" s="447"/>
      <c r="B39" s="433"/>
      <c r="C39" s="119">
        <v>350</v>
      </c>
      <c r="D39" s="301" t="s">
        <v>99</v>
      </c>
      <c r="E39" s="81"/>
      <c r="F39" s="81" t="s">
        <v>54</v>
      </c>
      <c r="G39" s="322">
        <v>308</v>
      </c>
      <c r="H39" s="273">
        <v>3.5</v>
      </c>
      <c r="I39" s="274">
        <v>73.5</v>
      </c>
      <c r="J39" s="331">
        <v>0</v>
      </c>
      <c r="K39" s="447"/>
      <c r="L39" s="433"/>
      <c r="M39" s="119">
        <v>240</v>
      </c>
      <c r="N39" s="301" t="s">
        <v>99</v>
      </c>
      <c r="O39" s="81"/>
      <c r="P39" s="81" t="s">
        <v>42</v>
      </c>
      <c r="Q39" s="322">
        <v>312</v>
      </c>
      <c r="R39" s="273">
        <v>5.76</v>
      </c>
      <c r="S39" s="274">
        <v>68.64</v>
      </c>
      <c r="T39" s="275">
        <v>0.48</v>
      </c>
      <c r="U39" s="447"/>
      <c r="V39" s="433"/>
      <c r="W39" s="119">
        <v>254.99999999999997</v>
      </c>
      <c r="X39" s="301" t="s">
        <v>99</v>
      </c>
      <c r="Y39" s="81"/>
      <c r="Z39" s="81" t="s">
        <v>56</v>
      </c>
      <c r="AA39" s="272">
        <v>311.09999999999997</v>
      </c>
      <c r="AB39" s="273">
        <v>10.199999999999999</v>
      </c>
      <c r="AC39" s="274">
        <v>56.099999999999994</v>
      </c>
      <c r="AD39" s="275">
        <v>2.5499999999999998</v>
      </c>
      <c r="AF39" s="341" t="s">
        <v>15</v>
      </c>
      <c r="AG39" s="347">
        <v>5</v>
      </c>
      <c r="AH39" s="347" t="s">
        <v>132</v>
      </c>
      <c r="AI39" s="344" t="s">
        <v>19</v>
      </c>
      <c r="AJ39" s="353">
        <v>16</v>
      </c>
      <c r="AK39" s="354" t="s">
        <v>132</v>
      </c>
      <c r="AO39" s="7"/>
      <c r="AQ39" s="121"/>
      <c r="AR39" s="7"/>
    </row>
    <row r="40" spans="1:44" ht="15" thickTop="1" x14ac:dyDescent="0.3">
      <c r="A40" s="447"/>
      <c r="B40" s="433"/>
      <c r="C40" s="119">
        <v>5</v>
      </c>
      <c r="D40" s="301" t="s">
        <v>99</v>
      </c>
      <c r="E40" s="81"/>
      <c r="F40" s="81" t="s">
        <v>15</v>
      </c>
      <c r="G40" s="272">
        <v>35.85</v>
      </c>
      <c r="H40" s="273">
        <v>0.05</v>
      </c>
      <c r="I40" s="328">
        <v>0</v>
      </c>
      <c r="J40" s="275">
        <v>4.05</v>
      </c>
      <c r="K40" s="447"/>
      <c r="L40" s="433"/>
      <c r="M40" s="119">
        <v>5</v>
      </c>
      <c r="N40" s="301" t="s">
        <v>99</v>
      </c>
      <c r="O40" s="81"/>
      <c r="P40" s="81" t="s">
        <v>15</v>
      </c>
      <c r="Q40" s="272">
        <v>35.85</v>
      </c>
      <c r="R40" s="273">
        <v>0.05</v>
      </c>
      <c r="S40" s="328">
        <v>0</v>
      </c>
      <c r="T40" s="275">
        <v>4.05</v>
      </c>
      <c r="U40" s="447"/>
      <c r="V40" s="433"/>
      <c r="W40" s="119">
        <v>5</v>
      </c>
      <c r="X40" s="301" t="s">
        <v>99</v>
      </c>
      <c r="Y40" s="81"/>
      <c r="Z40" s="81" t="s">
        <v>21</v>
      </c>
      <c r="AA40" s="322">
        <v>45</v>
      </c>
      <c r="AB40" s="325">
        <v>0</v>
      </c>
      <c r="AC40" s="328">
        <v>0</v>
      </c>
      <c r="AD40" s="331">
        <v>4.95</v>
      </c>
    </row>
    <row r="41" spans="1:44" x14ac:dyDescent="0.3">
      <c r="A41" s="447"/>
      <c r="B41" s="433"/>
      <c r="C41" s="119">
        <v>200</v>
      </c>
      <c r="D41" s="301" t="s">
        <v>99</v>
      </c>
      <c r="E41" s="81"/>
      <c r="F41" s="81" t="s">
        <v>91</v>
      </c>
      <c r="G41" s="322">
        <v>66</v>
      </c>
      <c r="H41" s="325">
        <v>0</v>
      </c>
      <c r="I41" s="328">
        <v>16</v>
      </c>
      <c r="J41" s="331">
        <v>0</v>
      </c>
      <c r="K41" s="447"/>
      <c r="L41" s="433"/>
      <c r="M41" s="119">
        <v>200</v>
      </c>
      <c r="N41" s="301" t="s">
        <v>99</v>
      </c>
      <c r="O41" s="81"/>
      <c r="P41" s="81" t="s">
        <v>82</v>
      </c>
      <c r="Q41" s="322">
        <v>70</v>
      </c>
      <c r="R41" s="273">
        <v>3.78</v>
      </c>
      <c r="S41" s="274">
        <v>15.76</v>
      </c>
      <c r="T41" s="275">
        <v>1.46</v>
      </c>
      <c r="U41" s="447"/>
      <c r="V41" s="433"/>
      <c r="W41" s="119">
        <v>200</v>
      </c>
      <c r="X41" s="301" t="s">
        <v>99</v>
      </c>
      <c r="Y41" s="81"/>
      <c r="Z41" s="81" t="s">
        <v>91</v>
      </c>
      <c r="AA41" s="322">
        <v>66</v>
      </c>
      <c r="AB41" s="325">
        <v>0</v>
      </c>
      <c r="AC41" s="328">
        <v>16</v>
      </c>
      <c r="AD41" s="331">
        <v>0</v>
      </c>
    </row>
    <row r="42" spans="1:44" ht="15" thickBot="1" x14ac:dyDescent="0.35">
      <c r="A42" s="447"/>
      <c r="B42" s="433"/>
      <c r="C42" s="119"/>
      <c r="D42" s="301"/>
      <c r="E42" s="189"/>
      <c r="F42" s="189"/>
      <c r="G42" s="276" t="s">
        <v>108</v>
      </c>
      <c r="H42" s="277" t="s">
        <v>108</v>
      </c>
      <c r="I42" s="278" t="s">
        <v>108</v>
      </c>
      <c r="J42" s="279" t="s">
        <v>108</v>
      </c>
      <c r="K42" s="447"/>
      <c r="L42" s="433"/>
      <c r="M42" s="119"/>
      <c r="N42" s="301"/>
      <c r="O42" s="189"/>
      <c r="P42" s="189"/>
      <c r="Q42" s="276"/>
      <c r="R42" s="277"/>
      <c r="S42" s="278"/>
      <c r="T42" s="279"/>
      <c r="U42" s="447"/>
      <c r="V42" s="433"/>
      <c r="W42" s="119"/>
      <c r="X42" s="301"/>
      <c r="Y42" s="189"/>
      <c r="Z42" s="189"/>
      <c r="AA42" s="276"/>
      <c r="AB42" s="277"/>
      <c r="AC42" s="278"/>
      <c r="AD42" s="279"/>
    </row>
    <row r="43" spans="1:44" ht="15.6" thickTop="1" thickBot="1" x14ac:dyDescent="0.35">
      <c r="A43" s="447"/>
      <c r="B43" s="433"/>
      <c r="C43" s="119"/>
      <c r="D43" s="302"/>
      <c r="E43" s="197" t="s">
        <v>107</v>
      </c>
      <c r="F43" s="198"/>
      <c r="G43" s="199">
        <v>839.85</v>
      </c>
      <c r="H43" s="199">
        <v>41.55</v>
      </c>
      <c r="I43" s="199">
        <v>89.5</v>
      </c>
      <c r="J43" s="200">
        <v>34.049999999999997</v>
      </c>
      <c r="K43" s="447"/>
      <c r="L43" s="433"/>
      <c r="M43" s="119"/>
      <c r="N43" s="302"/>
      <c r="O43" s="197" t="s">
        <v>107</v>
      </c>
      <c r="P43" s="198"/>
      <c r="Q43" s="199">
        <v>851.85</v>
      </c>
      <c r="R43" s="199">
        <v>49.589999999999996</v>
      </c>
      <c r="S43" s="199">
        <v>84.4</v>
      </c>
      <c r="T43" s="332">
        <v>33.99</v>
      </c>
      <c r="U43" s="447"/>
      <c r="V43" s="433"/>
      <c r="W43" s="119"/>
      <c r="X43" s="302"/>
      <c r="Y43" s="197" t="s">
        <v>107</v>
      </c>
      <c r="Z43" s="198"/>
      <c r="AA43" s="199">
        <v>856.09999999999991</v>
      </c>
      <c r="AB43" s="199">
        <v>58.705882352941174</v>
      </c>
      <c r="AC43" s="199">
        <v>72.099999999999994</v>
      </c>
      <c r="AD43" s="332">
        <v>33.029411764705884</v>
      </c>
    </row>
    <row r="44" spans="1:44" ht="15.6" thickTop="1" thickBot="1" x14ac:dyDescent="0.35">
      <c r="A44" s="447"/>
      <c r="B44" s="434"/>
      <c r="C44" s="303"/>
      <c r="D44" s="304"/>
      <c r="E44" s="190"/>
      <c r="F44" s="190"/>
      <c r="G44" s="211"/>
      <c r="H44" s="220"/>
      <c r="I44" s="229"/>
      <c r="J44" s="235"/>
      <c r="K44" s="447"/>
      <c r="L44" s="434"/>
      <c r="M44" s="303"/>
      <c r="N44" s="304"/>
      <c r="O44" s="190"/>
      <c r="P44" s="190"/>
      <c r="Q44" s="211"/>
      <c r="R44" s="220"/>
      <c r="S44" s="229"/>
      <c r="T44" s="235"/>
      <c r="U44" s="447"/>
      <c r="V44" s="434"/>
      <c r="W44" s="303"/>
      <c r="X44" s="304"/>
      <c r="Y44" s="190"/>
      <c r="Z44" s="190"/>
      <c r="AA44" s="211"/>
      <c r="AB44" s="220"/>
      <c r="AC44" s="229"/>
      <c r="AD44" s="235"/>
    </row>
    <row r="45" spans="1:44" ht="15" thickBot="1" x14ac:dyDescent="0.35"/>
    <row r="46" spans="1:44" ht="15" thickBot="1" x14ac:dyDescent="0.35">
      <c r="C46" s="128"/>
      <c r="D46" s="55"/>
      <c r="E46" s="63" t="s">
        <v>106</v>
      </c>
      <c r="F46" s="63"/>
      <c r="G46" s="212">
        <v>4237.05</v>
      </c>
      <c r="H46" s="221">
        <v>294.20999999999998</v>
      </c>
      <c r="I46" s="223">
        <v>471.44</v>
      </c>
      <c r="J46" s="280">
        <v>125.72999999999999</v>
      </c>
      <c r="M46" s="128"/>
      <c r="N46" s="55"/>
      <c r="O46" s="63" t="s">
        <v>106</v>
      </c>
      <c r="P46" s="63"/>
      <c r="Q46" s="212">
        <v>4253.1200000000008</v>
      </c>
      <c r="R46" s="221">
        <v>286.10643564356434</v>
      </c>
      <c r="S46" s="223">
        <v>463.33930693069306</v>
      </c>
      <c r="T46" s="280">
        <v>127.1315198019802</v>
      </c>
      <c r="W46" s="128"/>
      <c r="X46" s="55"/>
      <c r="Y46" s="63" t="s">
        <v>106</v>
      </c>
      <c r="Z46" s="63"/>
      <c r="AA46" s="212">
        <v>4260.5999999999995</v>
      </c>
      <c r="AB46" s="326">
        <v>305.26588235294116</v>
      </c>
      <c r="AC46" s="223">
        <v>394.62</v>
      </c>
      <c r="AD46" s="280">
        <v>142.38941176470587</v>
      </c>
    </row>
  </sheetData>
  <mergeCells count="22">
    <mergeCell ref="B29:B36"/>
    <mergeCell ref="L29:L36"/>
    <mergeCell ref="V29:V36"/>
    <mergeCell ref="B38:B44"/>
    <mergeCell ref="L38:L44"/>
    <mergeCell ref="V38:V44"/>
    <mergeCell ref="AG3:AH3"/>
    <mergeCell ref="AJ3:AK3"/>
    <mergeCell ref="AN3:AO3"/>
    <mergeCell ref="AQ3:AR3"/>
    <mergeCell ref="A5:A44"/>
    <mergeCell ref="B5:B11"/>
    <mergeCell ref="K5:K44"/>
    <mergeCell ref="L5:L11"/>
    <mergeCell ref="U5:U44"/>
    <mergeCell ref="V5:V11"/>
    <mergeCell ref="B13:B19"/>
    <mergeCell ref="L13:L19"/>
    <mergeCell ref="V13:V19"/>
    <mergeCell ref="B21:B27"/>
    <mergeCell ref="L21:L27"/>
    <mergeCell ref="V21:V27"/>
  </mergeCells>
  <conditionalFormatting sqref="AF5:AH5 AH6:AH29 AH31:AH37">
    <cfRule type="expression" dxfId="50" priority="18">
      <formula>#REF!&lt;&gt;""</formula>
    </cfRule>
  </conditionalFormatting>
  <conditionalFormatting sqref="AI5">
    <cfRule type="expression" dxfId="49" priority="17">
      <formula>#REF!&lt;&gt;""</formula>
    </cfRule>
  </conditionalFormatting>
  <conditionalFormatting sqref="AJ5:AK5 AK6:AK29 AK31:AK37">
    <cfRule type="expression" dxfId="48" priority="16">
      <formula>#REF!&lt;&gt;""</formula>
    </cfRule>
  </conditionalFormatting>
  <conditionalFormatting sqref="AF7:AG7">
    <cfRule type="expression" dxfId="47" priority="15">
      <formula>#REF!&lt;&gt;""</formula>
    </cfRule>
  </conditionalFormatting>
  <conditionalFormatting sqref="AI7">
    <cfRule type="expression" dxfId="46" priority="14">
      <formula>#REF!&lt;&gt;""</formula>
    </cfRule>
  </conditionalFormatting>
  <conditionalFormatting sqref="AJ7">
    <cfRule type="expression" dxfId="45" priority="13">
      <formula>#REF!&lt;&gt;""</formula>
    </cfRule>
  </conditionalFormatting>
  <conditionalFormatting sqref="AF31:AG31 AI31:AJ31">
    <cfRule type="expression" dxfId="44" priority="12">
      <formula>$L26&lt;&gt;""</formula>
    </cfRule>
  </conditionalFormatting>
  <conditionalFormatting sqref="AF32:AG32 AI32:AJ32">
    <cfRule type="expression" dxfId="43" priority="19">
      <formula>$L26&lt;&gt;""</formula>
    </cfRule>
  </conditionalFormatting>
  <conditionalFormatting sqref="AO33:AO39">
    <cfRule type="expression" dxfId="42" priority="11">
      <formula>#REF!&lt;&gt;""</formula>
    </cfRule>
  </conditionalFormatting>
  <conditionalFormatting sqref="AH30">
    <cfRule type="expression" dxfId="41" priority="6">
      <formula>#REF!&lt;&gt;""</formula>
    </cfRule>
  </conditionalFormatting>
  <conditionalFormatting sqref="AR33:AR39">
    <cfRule type="expression" dxfId="40" priority="10">
      <formula>#REF!&lt;&gt;""</formula>
    </cfRule>
  </conditionalFormatting>
  <conditionalFormatting sqref="AO9">
    <cfRule type="expression" dxfId="39" priority="4">
      <formula>#REF!&lt;&gt;""</formula>
    </cfRule>
  </conditionalFormatting>
  <conditionalFormatting sqref="AR9">
    <cfRule type="expression" dxfId="38" priority="3">
      <formula>#REF!&lt;&gt;""</formula>
    </cfRule>
  </conditionalFormatting>
  <conditionalFormatting sqref="AH38:AH39">
    <cfRule type="expression" dxfId="37" priority="2">
      <formula>#REF!&lt;&gt;""</formula>
    </cfRule>
  </conditionalFormatting>
  <conditionalFormatting sqref="AM10:AN10 AP10:AQ10">
    <cfRule type="expression" dxfId="36" priority="9">
      <formula>$L9&lt;&gt;""</formula>
    </cfRule>
  </conditionalFormatting>
  <conditionalFormatting sqref="AO5:AO8 AO10:AO32">
    <cfRule type="expression" dxfId="35" priority="8">
      <formula>#REF!&lt;&gt;""</formula>
    </cfRule>
  </conditionalFormatting>
  <conditionalFormatting sqref="AR5:AR8 AR10:AR32">
    <cfRule type="expression" dxfId="34" priority="7">
      <formula>#REF!&lt;&gt;""</formula>
    </cfRule>
  </conditionalFormatting>
  <conditionalFormatting sqref="AK38:AK39">
    <cfRule type="expression" dxfId="33" priority="1">
      <formula>#REF!&lt;&gt;""</formula>
    </cfRule>
  </conditionalFormatting>
  <conditionalFormatting sqref="AK30">
    <cfRule type="expression" dxfId="32" priority="5">
      <formula>#REF!&lt;&gt;""</formula>
    </cfRule>
  </conditionalFormatting>
  <dataValidations count="2">
    <dataValidation type="list" showInputMessage="1" showErrorMessage="1" sqref="AF30:AF32 AI7 AF7 AI5 AF5 AI30:AI32" xr:uid="{00000000-0002-0000-1100-000000000000}">
      <formula1>$A$3:$A$687</formula1>
    </dataValidation>
    <dataValidation type="list" showInputMessage="1" showErrorMessage="1" sqref="F2 F5:F46 P19:P25 Z11:Z17 Z36:Z42 Z29:Z34 P29:P34 Z19:Z25 P5:P9 Z5:Z9 P11:P17 P36:P42" xr:uid="{00000000-0002-0000-1100-000001000000}">
      <formula1>$A$170:$A$827</formula1>
    </dataValidation>
  </dataValidation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AR46"/>
  <sheetViews>
    <sheetView topLeftCell="Q1" zoomScale="85" zoomScaleNormal="85" workbookViewId="0">
      <selection activeCell="AG3" sqref="AG3:AH3"/>
    </sheetView>
  </sheetViews>
  <sheetFormatPr defaultRowHeight="14.4" x14ac:dyDescent="0.3"/>
  <cols>
    <col min="1" max="1" width="5.88671875" customWidth="1"/>
    <col min="2" max="2" width="5.44140625" customWidth="1"/>
    <col min="3" max="3" width="6.21875" customWidth="1"/>
    <col min="4" max="4" width="7.77734375" customWidth="1"/>
    <col min="6" max="6" width="22.88671875" bestFit="1" customWidth="1"/>
    <col min="7" max="7" width="6.77734375" bestFit="1" customWidth="1"/>
    <col min="8" max="8" width="7.109375" bestFit="1" customWidth="1"/>
    <col min="9" max="9" width="8.21875" bestFit="1" customWidth="1"/>
    <col min="10" max="10" width="5.5546875" bestFit="1" customWidth="1"/>
    <col min="11" max="11" width="5.88671875" customWidth="1"/>
    <col min="12" max="12" width="5.44140625" customWidth="1"/>
    <col min="13" max="13" width="6.21875" customWidth="1"/>
    <col min="14" max="14" width="7.77734375" customWidth="1"/>
    <col min="16" max="16" width="22.77734375" bestFit="1" customWidth="1"/>
    <col min="17" max="17" width="6.77734375" bestFit="1" customWidth="1"/>
    <col min="18" max="18" width="7.109375" bestFit="1" customWidth="1"/>
    <col min="19" max="19" width="8.21875" bestFit="1" customWidth="1"/>
    <col min="20" max="20" width="5.5546875" bestFit="1" customWidth="1"/>
    <col min="21" max="21" width="5.88671875" customWidth="1"/>
    <col min="22" max="22" width="5.44140625" customWidth="1"/>
    <col min="23" max="23" width="6.21875" customWidth="1"/>
    <col min="24" max="24" width="7.77734375" customWidth="1"/>
    <col min="25" max="25" width="7.6640625" customWidth="1"/>
    <col min="26" max="26" width="25.109375" bestFit="1" customWidth="1"/>
    <col min="27" max="27" width="6.77734375" bestFit="1" customWidth="1"/>
    <col min="28" max="28" width="7.109375" bestFit="1" customWidth="1"/>
    <col min="29" max="29" width="8.21875" bestFit="1" customWidth="1"/>
    <col min="30" max="30" width="5.5546875" bestFit="1" customWidth="1"/>
    <col min="32" max="32" width="23.88671875" bestFit="1" customWidth="1"/>
    <col min="33" max="33" width="4" bestFit="1" customWidth="1"/>
    <col min="34" max="34" width="2.21875" bestFit="1" customWidth="1"/>
    <col min="35" max="35" width="23.88671875" bestFit="1" customWidth="1"/>
    <col min="36" max="36" width="4" bestFit="1" customWidth="1"/>
    <col min="37" max="37" width="2.88671875" bestFit="1" customWidth="1"/>
    <col min="39" max="39" width="15.33203125" bestFit="1" customWidth="1"/>
    <col min="40" max="40" width="4" bestFit="1" customWidth="1"/>
    <col min="41" max="41" width="2.88671875" bestFit="1" customWidth="1"/>
    <col min="42" max="42" width="19.5546875" bestFit="1" customWidth="1"/>
    <col min="43" max="43" width="4" bestFit="1" customWidth="1"/>
    <col min="44" max="44" width="3.33203125" bestFit="1" customWidth="1"/>
  </cols>
  <sheetData>
    <row r="2" spans="1:44" ht="15" thickBot="1" x14ac:dyDescent="0.35">
      <c r="C2" s="121"/>
      <c r="D2" s="56"/>
      <c r="E2" s="7"/>
      <c r="F2" s="7"/>
      <c r="G2" s="37"/>
      <c r="H2" s="37"/>
      <c r="I2" s="37"/>
      <c r="J2" s="37"/>
      <c r="M2" s="121"/>
      <c r="N2" s="56"/>
      <c r="O2" s="7"/>
      <c r="P2" s="7"/>
      <c r="Q2" s="37"/>
      <c r="R2" s="37"/>
      <c r="S2" s="37"/>
      <c r="T2" s="37"/>
      <c r="W2" s="121"/>
      <c r="X2" s="56"/>
      <c r="Y2" s="7"/>
      <c r="Z2" s="7"/>
      <c r="AA2" s="37"/>
      <c r="AB2" s="37"/>
      <c r="AC2" s="37"/>
      <c r="AD2" s="37"/>
    </row>
    <row r="3" spans="1:44" ht="36" customHeight="1" thickTop="1" thickBot="1" x14ac:dyDescent="0.35">
      <c r="A3" s="383" t="s">
        <v>142</v>
      </c>
      <c r="C3" s="356" t="s">
        <v>69</v>
      </c>
      <c r="D3" s="356" t="s">
        <v>109</v>
      </c>
      <c r="E3" s="357" t="s">
        <v>108</v>
      </c>
      <c r="F3" s="356" t="s">
        <v>70</v>
      </c>
      <c r="G3" s="358" t="s">
        <v>127</v>
      </c>
      <c r="H3" s="359" t="s">
        <v>128</v>
      </c>
      <c r="I3" s="360" t="s">
        <v>2</v>
      </c>
      <c r="J3" s="361" t="s">
        <v>3</v>
      </c>
      <c r="K3" s="383" t="s">
        <v>143</v>
      </c>
      <c r="L3" s="319"/>
      <c r="M3" s="356" t="s">
        <v>69</v>
      </c>
      <c r="N3" s="356" t="s">
        <v>109</v>
      </c>
      <c r="O3" s="357" t="s">
        <v>108</v>
      </c>
      <c r="P3" s="356" t="s">
        <v>70</v>
      </c>
      <c r="Q3" s="358" t="s">
        <v>127</v>
      </c>
      <c r="R3" s="359" t="s">
        <v>128</v>
      </c>
      <c r="S3" s="360" t="s">
        <v>2</v>
      </c>
      <c r="T3" s="361" t="s">
        <v>3</v>
      </c>
      <c r="U3" s="383" t="s">
        <v>144</v>
      </c>
      <c r="V3" s="319"/>
      <c r="W3" s="356" t="s">
        <v>69</v>
      </c>
      <c r="X3" s="355" t="s">
        <v>109</v>
      </c>
      <c r="Y3" s="357" t="s">
        <v>108</v>
      </c>
      <c r="Z3" s="356" t="s">
        <v>70</v>
      </c>
      <c r="AA3" s="358" t="s">
        <v>127</v>
      </c>
      <c r="AB3" s="359" t="s">
        <v>128</v>
      </c>
      <c r="AC3" s="360" t="s">
        <v>2</v>
      </c>
      <c r="AD3" s="361" t="s">
        <v>3</v>
      </c>
      <c r="AF3" s="338" t="s">
        <v>70</v>
      </c>
      <c r="AG3" s="430" t="s">
        <v>140</v>
      </c>
      <c r="AH3" s="431"/>
      <c r="AI3" s="338" t="s">
        <v>139</v>
      </c>
      <c r="AJ3" s="430" t="s">
        <v>140</v>
      </c>
      <c r="AK3" s="431"/>
      <c r="AM3" s="338" t="s">
        <v>70</v>
      </c>
      <c r="AN3" s="430" t="s">
        <v>140</v>
      </c>
      <c r="AO3" s="431"/>
      <c r="AP3" s="338" t="s">
        <v>139</v>
      </c>
      <c r="AQ3" s="430" t="s">
        <v>140</v>
      </c>
      <c r="AR3" s="431"/>
    </row>
    <row r="4" spans="1:44" ht="15.6" thickTop="1" thickBot="1" x14ac:dyDescent="0.35">
      <c r="M4" s="3"/>
      <c r="N4" s="3"/>
      <c r="P4" s="7"/>
      <c r="Q4" s="7"/>
      <c r="R4" s="7"/>
      <c r="S4" s="7"/>
      <c r="T4" s="7"/>
      <c r="V4" s="7"/>
      <c r="W4" s="3"/>
      <c r="X4" s="3"/>
      <c r="Y4" t="s">
        <v>108</v>
      </c>
      <c r="Z4" s="7"/>
      <c r="AA4" s="7"/>
      <c r="AB4" s="7"/>
      <c r="AC4" s="7"/>
      <c r="AD4" s="7"/>
    </row>
    <row r="5" spans="1:44" ht="15" customHeight="1" thickTop="1" x14ac:dyDescent="0.3">
      <c r="A5" s="447" t="s">
        <v>161</v>
      </c>
      <c r="B5" s="435" t="s">
        <v>110</v>
      </c>
      <c r="C5" s="281">
        <v>6</v>
      </c>
      <c r="D5" s="282" t="s">
        <v>102</v>
      </c>
      <c r="E5" s="66"/>
      <c r="F5" s="66" t="s">
        <v>5</v>
      </c>
      <c r="G5" s="321">
        <v>480</v>
      </c>
      <c r="H5" s="324">
        <v>36</v>
      </c>
      <c r="I5" s="327">
        <v>0</v>
      </c>
      <c r="J5" s="330">
        <v>30</v>
      </c>
      <c r="K5" s="447" t="s">
        <v>161</v>
      </c>
      <c r="L5" s="435" t="s">
        <v>110</v>
      </c>
      <c r="M5" s="281">
        <v>120</v>
      </c>
      <c r="N5" s="282" t="s">
        <v>99</v>
      </c>
      <c r="O5" s="66"/>
      <c r="P5" s="66" t="s">
        <v>6</v>
      </c>
      <c r="Q5" s="268">
        <v>284.52000000000004</v>
      </c>
      <c r="R5" s="269">
        <v>23.16</v>
      </c>
      <c r="S5" s="270">
        <v>0.72</v>
      </c>
      <c r="T5" s="330">
        <v>21</v>
      </c>
      <c r="U5" s="447" t="s">
        <v>161</v>
      </c>
      <c r="V5" s="435" t="s">
        <v>110</v>
      </c>
      <c r="W5" s="281">
        <v>400</v>
      </c>
      <c r="X5" s="282" t="s">
        <v>99</v>
      </c>
      <c r="Y5" s="66"/>
      <c r="Z5" s="66" t="s">
        <v>73</v>
      </c>
      <c r="AA5" s="321">
        <v>320</v>
      </c>
      <c r="AB5" s="324">
        <v>44</v>
      </c>
      <c r="AC5" s="327">
        <v>12</v>
      </c>
      <c r="AD5" s="271">
        <v>9.1999999999999993</v>
      </c>
      <c r="AF5" s="339" t="s">
        <v>14</v>
      </c>
      <c r="AG5" s="345">
        <v>100</v>
      </c>
      <c r="AH5" s="345" t="s">
        <v>132</v>
      </c>
      <c r="AI5" s="342" t="s">
        <v>27</v>
      </c>
      <c r="AJ5" s="348">
        <v>91.743119266055047</v>
      </c>
      <c r="AK5" s="349" t="s">
        <v>132</v>
      </c>
      <c r="AM5" s="339" t="s">
        <v>15</v>
      </c>
      <c r="AN5" s="345">
        <v>5</v>
      </c>
      <c r="AO5" s="345" t="s">
        <v>132</v>
      </c>
      <c r="AP5" s="342" t="s">
        <v>21</v>
      </c>
      <c r="AQ5" s="348">
        <v>4</v>
      </c>
      <c r="AR5" s="349" t="s">
        <v>132</v>
      </c>
    </row>
    <row r="6" spans="1:44" x14ac:dyDescent="0.3">
      <c r="A6" s="447"/>
      <c r="B6" s="436"/>
      <c r="C6" s="283">
        <v>2</v>
      </c>
      <c r="D6" s="284" t="s">
        <v>100</v>
      </c>
      <c r="E6" s="60"/>
      <c r="F6" s="60" t="s">
        <v>7</v>
      </c>
      <c r="G6" s="322">
        <v>282</v>
      </c>
      <c r="H6" s="273">
        <v>10.8</v>
      </c>
      <c r="I6" s="274">
        <v>54.4</v>
      </c>
      <c r="J6" s="275">
        <v>3.4</v>
      </c>
      <c r="K6" s="447"/>
      <c r="L6" s="436"/>
      <c r="M6" s="283">
        <v>139.60396039603958</v>
      </c>
      <c r="N6" s="284" t="s">
        <v>99</v>
      </c>
      <c r="O6" s="60"/>
      <c r="P6" s="60" t="s">
        <v>145</v>
      </c>
      <c r="Q6" s="322">
        <v>282</v>
      </c>
      <c r="R6" s="273">
        <v>15.356435643564355</v>
      </c>
      <c r="S6" s="274">
        <v>46.069306930693067</v>
      </c>
      <c r="T6" s="275">
        <v>0.69801980198019797</v>
      </c>
      <c r="U6" s="447"/>
      <c r="V6" s="436"/>
      <c r="W6" s="283">
        <v>200</v>
      </c>
      <c r="X6" s="284" t="s">
        <v>99</v>
      </c>
      <c r="Y6" s="60"/>
      <c r="Z6" s="60" t="s">
        <v>29</v>
      </c>
      <c r="AA6" s="322">
        <v>200</v>
      </c>
      <c r="AB6" s="325">
        <v>0</v>
      </c>
      <c r="AC6" s="328">
        <v>46</v>
      </c>
      <c r="AD6" s="331">
        <v>2</v>
      </c>
      <c r="AF6" s="340" t="s">
        <v>14</v>
      </c>
      <c r="AG6" s="346">
        <v>100</v>
      </c>
      <c r="AH6" s="346" t="s">
        <v>132</v>
      </c>
      <c r="AI6" s="343" t="s">
        <v>20</v>
      </c>
      <c r="AJ6" s="350">
        <v>123.45679012345678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32</v>
      </c>
      <c r="AQ6" s="350">
        <v>227.61904761904762</v>
      </c>
      <c r="AR6" s="351" t="s">
        <v>132</v>
      </c>
    </row>
    <row r="7" spans="1:44" x14ac:dyDescent="0.3">
      <c r="A7" s="447"/>
      <c r="B7" s="436"/>
      <c r="C7" s="283">
        <v>150</v>
      </c>
      <c r="D7" s="284" t="s">
        <v>99</v>
      </c>
      <c r="E7" s="60"/>
      <c r="F7" s="60" t="s">
        <v>43</v>
      </c>
      <c r="G7" s="322">
        <v>150</v>
      </c>
      <c r="H7" s="273">
        <v>28.5</v>
      </c>
      <c r="I7" s="274">
        <v>1.5</v>
      </c>
      <c r="J7" s="331">
        <v>3</v>
      </c>
      <c r="K7" s="447"/>
      <c r="L7" s="436"/>
      <c r="M7" s="283">
        <v>110.00000000000001</v>
      </c>
      <c r="N7" s="284" t="s">
        <v>99</v>
      </c>
      <c r="O7" s="60"/>
      <c r="P7" s="60" t="s">
        <v>41</v>
      </c>
      <c r="Q7" s="272">
        <v>305.8</v>
      </c>
      <c r="R7" s="273">
        <v>29.700000000000003</v>
      </c>
      <c r="S7" s="274">
        <v>2.2000000000000002</v>
      </c>
      <c r="T7" s="275">
        <v>17.600000000000001</v>
      </c>
      <c r="U7" s="447"/>
      <c r="V7" s="436"/>
      <c r="W7" s="283">
        <v>50</v>
      </c>
      <c r="X7" s="284" t="s">
        <v>99</v>
      </c>
      <c r="Y7" s="60"/>
      <c r="Z7" s="60" t="s">
        <v>14</v>
      </c>
      <c r="AA7" s="322">
        <v>300</v>
      </c>
      <c r="AB7" s="325">
        <v>12</v>
      </c>
      <c r="AC7" s="328">
        <v>6</v>
      </c>
      <c r="AD7" s="331">
        <v>24</v>
      </c>
      <c r="AF7" s="340" t="s">
        <v>14</v>
      </c>
      <c r="AG7" s="346">
        <v>100</v>
      </c>
      <c r="AH7" s="346" t="s">
        <v>132</v>
      </c>
      <c r="AI7" s="343" t="s">
        <v>22</v>
      </c>
      <c r="AJ7" s="350">
        <v>121.95121951219512</v>
      </c>
      <c r="AK7" s="351" t="s">
        <v>132</v>
      </c>
      <c r="AM7" s="340" t="s">
        <v>15</v>
      </c>
      <c r="AN7" s="346">
        <v>100</v>
      </c>
      <c r="AO7" s="346" t="s">
        <v>132</v>
      </c>
      <c r="AP7" s="343" t="s">
        <v>6</v>
      </c>
      <c r="AQ7" s="350">
        <v>302.40404892450442</v>
      </c>
      <c r="AR7" s="351" t="s">
        <v>132</v>
      </c>
    </row>
    <row r="8" spans="1:44" x14ac:dyDescent="0.3">
      <c r="A8" s="447"/>
      <c r="B8" s="436"/>
      <c r="C8" s="283">
        <v>5</v>
      </c>
      <c r="D8" s="284" t="s">
        <v>99</v>
      </c>
      <c r="E8" s="60"/>
      <c r="F8" s="60" t="s">
        <v>15</v>
      </c>
      <c r="G8" s="272">
        <v>35.85</v>
      </c>
      <c r="H8" s="273">
        <v>0.05</v>
      </c>
      <c r="I8" s="328">
        <v>0</v>
      </c>
      <c r="J8" s="275">
        <v>4.05</v>
      </c>
      <c r="K8" s="447"/>
      <c r="L8" s="436"/>
      <c r="M8" s="283">
        <v>50</v>
      </c>
      <c r="N8" s="284" t="s">
        <v>99</v>
      </c>
      <c r="O8" s="60"/>
      <c r="P8" s="60" t="s">
        <v>16</v>
      </c>
      <c r="Q8" s="322">
        <v>78</v>
      </c>
      <c r="R8" s="273">
        <v>4.2</v>
      </c>
      <c r="S8" s="274">
        <v>3.4</v>
      </c>
      <c r="T8" s="275">
        <v>5.3</v>
      </c>
      <c r="U8" s="447"/>
      <c r="V8" s="436"/>
      <c r="W8" s="283">
        <v>30</v>
      </c>
      <c r="X8" s="284" t="s">
        <v>99</v>
      </c>
      <c r="Y8" s="60"/>
      <c r="Z8" s="60" t="s">
        <v>134</v>
      </c>
      <c r="AA8" s="322">
        <v>120</v>
      </c>
      <c r="AB8" s="325">
        <v>24</v>
      </c>
      <c r="AC8" s="328">
        <v>3</v>
      </c>
      <c r="AD8" s="331">
        <v>1</v>
      </c>
      <c r="AF8" s="340" t="s">
        <v>29</v>
      </c>
      <c r="AG8" s="346">
        <v>100</v>
      </c>
      <c r="AH8" s="346" t="s">
        <v>132</v>
      </c>
      <c r="AI8" s="343" t="s">
        <v>26</v>
      </c>
      <c r="AJ8" s="350">
        <v>222.22222222222223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24</v>
      </c>
      <c r="AQ8" s="350">
        <v>137.64876632801162</v>
      </c>
      <c r="AR8" s="351" t="s">
        <v>132</v>
      </c>
    </row>
    <row r="9" spans="1:44" ht="15" thickBot="1" x14ac:dyDescent="0.35">
      <c r="A9" s="447"/>
      <c r="B9" s="436"/>
      <c r="C9" s="283"/>
      <c r="D9" s="284"/>
      <c r="E9" s="173"/>
      <c r="F9" s="173"/>
      <c r="G9" s="276" t="s">
        <v>108</v>
      </c>
      <c r="H9" s="277" t="s">
        <v>108</v>
      </c>
      <c r="I9" s="278" t="s">
        <v>108</v>
      </c>
      <c r="J9" s="279" t="s">
        <v>108</v>
      </c>
      <c r="K9" s="447"/>
      <c r="L9" s="436"/>
      <c r="M9" s="283"/>
      <c r="N9" s="284"/>
      <c r="O9" s="173"/>
      <c r="P9" s="173"/>
      <c r="Q9" s="276"/>
      <c r="R9" s="277"/>
      <c r="S9" s="278"/>
      <c r="T9" s="279"/>
      <c r="U9" s="447"/>
      <c r="V9" s="436"/>
      <c r="W9" s="283"/>
      <c r="X9" s="284"/>
      <c r="Y9" s="173"/>
      <c r="Z9" s="173"/>
      <c r="AA9" s="276"/>
      <c r="AB9" s="277"/>
      <c r="AC9" s="278"/>
      <c r="AD9" s="279"/>
      <c r="AF9" s="340" t="s">
        <v>29</v>
      </c>
      <c r="AG9" s="346">
        <v>100</v>
      </c>
      <c r="AH9" s="346" t="s">
        <v>132</v>
      </c>
      <c r="AI9" s="343" t="s">
        <v>28</v>
      </c>
      <c r="AJ9" s="350">
        <v>285.71428571428572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32</v>
      </c>
      <c r="AQ9" s="350">
        <v>75.26984126984128</v>
      </c>
      <c r="AR9" s="351" t="s">
        <v>132</v>
      </c>
    </row>
    <row r="10" spans="1:44" ht="15.6" thickTop="1" thickBot="1" x14ac:dyDescent="0.35">
      <c r="A10" s="447"/>
      <c r="B10" s="436"/>
      <c r="C10" s="283"/>
      <c r="D10" s="285"/>
      <c r="E10" s="197" t="s">
        <v>107</v>
      </c>
      <c r="F10" s="198"/>
      <c r="G10" s="199">
        <v>947.85</v>
      </c>
      <c r="H10" s="199">
        <v>75.349999999999994</v>
      </c>
      <c r="I10" s="199">
        <v>55.9</v>
      </c>
      <c r="J10" s="200">
        <v>40.449999999999996</v>
      </c>
      <c r="K10" s="447"/>
      <c r="L10" s="436"/>
      <c r="M10" s="283"/>
      <c r="N10" s="285"/>
      <c r="O10" s="197" t="s">
        <v>107</v>
      </c>
      <c r="P10" s="198"/>
      <c r="Q10" s="199">
        <v>950.31999999999994</v>
      </c>
      <c r="R10" s="199">
        <v>72.416435643564355</v>
      </c>
      <c r="S10" s="199">
        <v>52.389306930693067</v>
      </c>
      <c r="T10" s="200">
        <v>44.5980198019802</v>
      </c>
      <c r="U10" s="447"/>
      <c r="V10" s="436"/>
      <c r="W10" s="283"/>
      <c r="X10" s="285"/>
      <c r="Y10" s="197" t="s">
        <v>107</v>
      </c>
      <c r="Z10" s="198"/>
      <c r="AA10" s="323">
        <v>940</v>
      </c>
      <c r="AB10" s="323">
        <v>80</v>
      </c>
      <c r="AC10" s="323">
        <v>67</v>
      </c>
      <c r="AD10" s="200">
        <v>36.200000000000003</v>
      </c>
      <c r="AF10" s="340" t="s">
        <v>29</v>
      </c>
      <c r="AG10" s="346">
        <v>100</v>
      </c>
      <c r="AH10" s="346" t="s">
        <v>132</v>
      </c>
      <c r="AI10" s="343" t="s">
        <v>30</v>
      </c>
      <c r="AJ10" s="350">
        <v>208.33333333333334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9</v>
      </c>
      <c r="AQ10" s="350">
        <v>66.601123595505626</v>
      </c>
      <c r="AR10" s="351" t="s">
        <v>132</v>
      </c>
    </row>
    <row r="11" spans="1:44" ht="15.6" thickTop="1" thickBot="1" x14ac:dyDescent="0.35">
      <c r="A11" s="447"/>
      <c r="B11" s="437"/>
      <c r="C11" s="286"/>
      <c r="D11" s="287"/>
      <c r="E11" s="174"/>
      <c r="F11" s="174"/>
      <c r="G11" s="208" t="s">
        <v>108</v>
      </c>
      <c r="H11" s="217" t="s">
        <v>108</v>
      </c>
      <c r="I11" s="227" t="s">
        <v>108</v>
      </c>
      <c r="J11" s="233" t="s">
        <v>108</v>
      </c>
      <c r="K11" s="447"/>
      <c r="L11" s="437"/>
      <c r="M11" s="286"/>
      <c r="N11" s="287"/>
      <c r="O11" s="174"/>
      <c r="P11" s="174"/>
      <c r="Q11" s="208" t="s">
        <v>108</v>
      </c>
      <c r="R11" s="217" t="s">
        <v>108</v>
      </c>
      <c r="S11" s="227" t="s">
        <v>108</v>
      </c>
      <c r="T11" s="233" t="s">
        <v>108</v>
      </c>
      <c r="U11" s="447"/>
      <c r="V11" s="437"/>
      <c r="W11" s="286"/>
      <c r="X11" s="287"/>
      <c r="Y11" s="174"/>
      <c r="Z11" s="174"/>
      <c r="AA11" s="208" t="s">
        <v>108</v>
      </c>
      <c r="AB11" s="217" t="s">
        <v>108</v>
      </c>
      <c r="AC11" s="227" t="s">
        <v>108</v>
      </c>
      <c r="AD11" s="233" t="s">
        <v>108</v>
      </c>
      <c r="AF11" s="340" t="s">
        <v>29</v>
      </c>
      <c r="AG11" s="346">
        <v>100</v>
      </c>
      <c r="AH11" s="346" t="s">
        <v>132</v>
      </c>
      <c r="AI11" s="343" t="s">
        <v>62</v>
      </c>
      <c r="AJ11" s="350">
        <v>192.30769230769232</v>
      </c>
      <c r="AK11" s="351" t="s">
        <v>132</v>
      </c>
      <c r="AM11" s="340" t="s">
        <v>6</v>
      </c>
      <c r="AN11" s="346">
        <v>100</v>
      </c>
      <c r="AO11" s="346" t="s">
        <v>132</v>
      </c>
      <c r="AP11" s="343" t="s">
        <v>41</v>
      </c>
      <c r="AQ11" s="350">
        <v>85.287769784172681</v>
      </c>
      <c r="AR11" s="351" t="s">
        <v>132</v>
      </c>
    </row>
    <row r="12" spans="1:44" ht="15" thickBot="1" x14ac:dyDescent="0.35">
      <c r="A12" s="447"/>
      <c r="K12" s="447"/>
      <c r="U12" s="447"/>
      <c r="AF12" s="340" t="s">
        <v>29</v>
      </c>
      <c r="AG12" s="346">
        <v>100</v>
      </c>
      <c r="AH12" s="346" t="s">
        <v>132</v>
      </c>
      <c r="AI12" s="343" t="s">
        <v>33</v>
      </c>
      <c r="AJ12" s="350">
        <v>333.33333333333331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4</v>
      </c>
      <c r="AQ12" s="350">
        <v>129.03225806451613</v>
      </c>
      <c r="AR12" s="351" t="s">
        <v>132</v>
      </c>
    </row>
    <row r="13" spans="1:44" ht="15" thickTop="1" x14ac:dyDescent="0.3">
      <c r="A13" s="447"/>
      <c r="B13" s="438" t="s">
        <v>111</v>
      </c>
      <c r="C13" s="112">
        <v>250</v>
      </c>
      <c r="D13" s="288" t="s">
        <v>99</v>
      </c>
      <c r="E13" s="67"/>
      <c r="F13" s="67" t="s">
        <v>18</v>
      </c>
      <c r="G13" s="268">
        <v>162.5</v>
      </c>
      <c r="H13" s="324">
        <v>30</v>
      </c>
      <c r="I13" s="327">
        <v>10</v>
      </c>
      <c r="J13" s="271">
        <v>2.5</v>
      </c>
      <c r="K13" s="447"/>
      <c r="L13" s="438" t="s">
        <v>111</v>
      </c>
      <c r="M13" s="112">
        <v>150</v>
      </c>
      <c r="N13" s="288" t="s">
        <v>99</v>
      </c>
      <c r="O13" s="67"/>
      <c r="P13" s="67" t="s">
        <v>44</v>
      </c>
      <c r="Q13" s="268">
        <v>166.5</v>
      </c>
      <c r="R13" s="269">
        <v>36.900000000000006</v>
      </c>
      <c r="S13" s="327">
        <v>3</v>
      </c>
      <c r="T13" s="271">
        <v>0.75</v>
      </c>
      <c r="U13" s="447"/>
      <c r="V13" s="438" t="s">
        <v>111</v>
      </c>
      <c r="W13" s="112">
        <v>165</v>
      </c>
      <c r="X13" s="288" t="s">
        <v>99</v>
      </c>
      <c r="Y13" s="67"/>
      <c r="Z13" s="67" t="s">
        <v>43</v>
      </c>
      <c r="AA13" s="321">
        <v>165</v>
      </c>
      <c r="AB13" s="269">
        <v>31.349999999999998</v>
      </c>
      <c r="AC13" s="270">
        <v>1.65</v>
      </c>
      <c r="AD13" s="271">
        <v>3.3</v>
      </c>
      <c r="AF13" s="340" t="s">
        <v>29</v>
      </c>
      <c r="AG13" s="346">
        <v>100</v>
      </c>
      <c r="AH13" s="346" t="s">
        <v>132</v>
      </c>
      <c r="AI13" s="343" t="s">
        <v>130</v>
      </c>
      <c r="AJ13" s="350">
        <v>312.5</v>
      </c>
      <c r="AK13" s="351" t="s">
        <v>132</v>
      </c>
      <c r="AM13" s="340" t="s">
        <v>134</v>
      </c>
      <c r="AN13" s="346">
        <v>30</v>
      </c>
      <c r="AO13" s="346" t="s">
        <v>132</v>
      </c>
      <c r="AP13" s="343" t="s">
        <v>93</v>
      </c>
      <c r="AQ13" s="350">
        <v>103.44827586206897</v>
      </c>
      <c r="AR13" s="351" t="s">
        <v>132</v>
      </c>
    </row>
    <row r="14" spans="1:44" x14ac:dyDescent="0.3">
      <c r="A14" s="447"/>
      <c r="B14" s="439"/>
      <c r="C14" s="113">
        <v>350</v>
      </c>
      <c r="D14" s="289" t="s">
        <v>99</v>
      </c>
      <c r="E14" s="62"/>
      <c r="F14" s="62" t="s">
        <v>29</v>
      </c>
      <c r="G14" s="322">
        <v>350</v>
      </c>
      <c r="H14" s="325">
        <v>0</v>
      </c>
      <c r="I14" s="328">
        <v>80.5</v>
      </c>
      <c r="J14" s="331">
        <v>3.5</v>
      </c>
      <c r="K14" s="447"/>
      <c r="L14" s="439"/>
      <c r="M14" s="113">
        <v>9</v>
      </c>
      <c r="N14" s="289" t="s">
        <v>103</v>
      </c>
      <c r="O14" s="62"/>
      <c r="P14" s="62" t="s">
        <v>8</v>
      </c>
      <c r="Q14" s="272">
        <v>351</v>
      </c>
      <c r="R14" s="325">
        <v>7.2</v>
      </c>
      <c r="S14" s="328">
        <v>72</v>
      </c>
      <c r="T14" s="275">
        <v>2.6999999999999997</v>
      </c>
      <c r="U14" s="447"/>
      <c r="V14" s="439"/>
      <c r="W14" s="113">
        <v>10</v>
      </c>
      <c r="X14" s="289" t="s">
        <v>103</v>
      </c>
      <c r="Y14" s="62"/>
      <c r="Z14" s="62" t="s">
        <v>17</v>
      </c>
      <c r="AA14" s="272">
        <v>354</v>
      </c>
      <c r="AB14" s="325">
        <v>10</v>
      </c>
      <c r="AC14" s="274">
        <v>63</v>
      </c>
      <c r="AD14" s="331">
        <v>5</v>
      </c>
      <c r="AF14" s="340" t="s">
        <v>34</v>
      </c>
      <c r="AG14" s="346">
        <v>100</v>
      </c>
      <c r="AH14" s="346" t="s">
        <v>132</v>
      </c>
      <c r="AI14" s="343" t="s">
        <v>93</v>
      </c>
      <c r="AJ14" s="350">
        <v>86.206896551724142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8</v>
      </c>
      <c r="AQ14" s="352">
        <v>9.1999999999999993</v>
      </c>
      <c r="AR14" s="351" t="s">
        <v>133</v>
      </c>
    </row>
    <row r="15" spans="1:44" x14ac:dyDescent="0.3">
      <c r="A15" s="447"/>
      <c r="B15" s="439"/>
      <c r="C15" s="106">
        <v>1</v>
      </c>
      <c r="D15" s="289" t="s">
        <v>105</v>
      </c>
      <c r="E15" s="62"/>
      <c r="F15" s="62" t="s">
        <v>134</v>
      </c>
      <c r="G15" s="322">
        <v>120</v>
      </c>
      <c r="H15" s="325">
        <v>24</v>
      </c>
      <c r="I15" s="328">
        <v>3</v>
      </c>
      <c r="J15" s="331">
        <v>1</v>
      </c>
      <c r="K15" s="447"/>
      <c r="L15" s="439"/>
      <c r="M15" s="113">
        <v>150</v>
      </c>
      <c r="N15" s="289" t="s">
        <v>99</v>
      </c>
      <c r="O15" s="62"/>
      <c r="P15" s="62" t="s">
        <v>73</v>
      </c>
      <c r="Q15" s="322">
        <v>120</v>
      </c>
      <c r="R15" s="273">
        <v>16.5</v>
      </c>
      <c r="S15" s="274">
        <v>4.5</v>
      </c>
      <c r="T15" s="275">
        <v>3.4499999999999997</v>
      </c>
      <c r="U15" s="447"/>
      <c r="V15" s="439"/>
      <c r="W15" s="113">
        <v>60</v>
      </c>
      <c r="X15" s="289" t="s">
        <v>99</v>
      </c>
      <c r="Y15" s="62"/>
      <c r="Z15" s="62" t="s">
        <v>24</v>
      </c>
      <c r="AA15" s="272">
        <v>103.35</v>
      </c>
      <c r="AB15" s="325">
        <v>12</v>
      </c>
      <c r="AC15" s="274">
        <v>1.2</v>
      </c>
      <c r="AD15" s="275">
        <v>4.8</v>
      </c>
      <c r="AF15" s="340" t="s">
        <v>47</v>
      </c>
      <c r="AG15" s="346">
        <v>100</v>
      </c>
      <c r="AH15" s="346" t="s">
        <v>132</v>
      </c>
      <c r="AI15" s="343" t="s">
        <v>93</v>
      </c>
      <c r="AJ15" s="350">
        <v>106.89655172413794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17</v>
      </c>
      <c r="AQ15" s="350">
        <v>101.69491525423729</v>
      </c>
      <c r="AR15" s="351" t="s">
        <v>132</v>
      </c>
    </row>
    <row r="16" spans="1:44" x14ac:dyDescent="0.3">
      <c r="A16" s="447"/>
      <c r="B16" s="439"/>
      <c r="C16" s="113"/>
      <c r="D16" s="289"/>
      <c r="E16" s="62"/>
      <c r="F16" s="62"/>
      <c r="G16" s="272"/>
      <c r="H16" s="273"/>
      <c r="I16" s="274"/>
      <c r="J16" s="275"/>
      <c r="K16" s="447"/>
      <c r="L16" s="439"/>
      <c r="M16" s="113"/>
      <c r="N16" s="289"/>
      <c r="O16" s="62"/>
      <c r="P16" s="62"/>
      <c r="Q16" s="272"/>
      <c r="R16" s="273"/>
      <c r="S16" s="274"/>
      <c r="T16" s="275"/>
      <c r="U16" s="447"/>
      <c r="V16" s="439"/>
      <c r="W16" s="113">
        <v>10</v>
      </c>
      <c r="X16" s="289" t="s">
        <v>99</v>
      </c>
      <c r="Y16" s="62"/>
      <c r="Z16" s="62" t="s">
        <v>19</v>
      </c>
      <c r="AA16" s="322">
        <v>23</v>
      </c>
      <c r="AB16" s="273">
        <v>0.70000000000000007</v>
      </c>
      <c r="AC16" s="274">
        <v>0.5</v>
      </c>
      <c r="AD16" s="331">
        <v>2</v>
      </c>
      <c r="AF16" s="340" t="s">
        <v>45</v>
      </c>
      <c r="AG16" s="346">
        <v>100</v>
      </c>
      <c r="AH16" s="346" t="s">
        <v>132</v>
      </c>
      <c r="AI16" s="343" t="s">
        <v>93</v>
      </c>
      <c r="AJ16" s="350">
        <v>146.55172413793105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33</v>
      </c>
      <c r="AQ16" s="352">
        <v>1.2</v>
      </c>
      <c r="AR16" s="351" t="s">
        <v>141</v>
      </c>
    </row>
    <row r="17" spans="1:44" ht="15" thickBot="1" x14ac:dyDescent="0.35">
      <c r="A17" s="447"/>
      <c r="B17" s="439"/>
      <c r="C17" s="113"/>
      <c r="D17" s="289"/>
      <c r="E17" s="70"/>
      <c r="F17" s="70"/>
      <c r="G17" s="276"/>
      <c r="H17" s="277"/>
      <c r="I17" s="278"/>
      <c r="J17" s="279"/>
      <c r="K17" s="447"/>
      <c r="L17" s="439"/>
      <c r="M17" s="113"/>
      <c r="N17" s="289"/>
      <c r="O17" s="70"/>
      <c r="P17" s="70"/>
      <c r="Q17" s="276"/>
      <c r="R17" s="277"/>
      <c r="S17" s="278"/>
      <c r="T17" s="279"/>
      <c r="U17" s="447"/>
      <c r="V17" s="439"/>
      <c r="W17" s="113"/>
      <c r="X17" s="289"/>
      <c r="Y17" s="70"/>
      <c r="Z17" s="70"/>
      <c r="AA17" s="276"/>
      <c r="AB17" s="277"/>
      <c r="AC17" s="278"/>
      <c r="AD17" s="279"/>
      <c r="AF17" s="340" t="s">
        <v>45</v>
      </c>
      <c r="AG17" s="346">
        <v>100</v>
      </c>
      <c r="AH17" s="346" t="s">
        <v>132</v>
      </c>
      <c r="AI17" s="343" t="s">
        <v>47</v>
      </c>
      <c r="AJ17" s="350">
        <v>137.09677419354838</v>
      </c>
      <c r="AK17" s="351" t="s">
        <v>132</v>
      </c>
      <c r="AM17" s="340" t="s">
        <v>10</v>
      </c>
      <c r="AN17" s="346">
        <v>100</v>
      </c>
      <c r="AO17" s="346" t="s">
        <v>132</v>
      </c>
      <c r="AP17" s="343" t="s">
        <v>130</v>
      </c>
      <c r="AQ17" s="352">
        <v>1.1000000000000001</v>
      </c>
      <c r="AR17" s="351" t="s">
        <v>141</v>
      </c>
    </row>
    <row r="18" spans="1:44" ht="15.6" thickTop="1" thickBot="1" x14ac:dyDescent="0.35">
      <c r="A18" s="447"/>
      <c r="B18" s="439"/>
      <c r="C18" s="113"/>
      <c r="D18" s="290"/>
      <c r="E18" s="197" t="s">
        <v>107</v>
      </c>
      <c r="F18" s="198"/>
      <c r="G18" s="199">
        <v>632.5</v>
      </c>
      <c r="H18" s="323">
        <v>54</v>
      </c>
      <c r="I18" s="323">
        <v>93.5</v>
      </c>
      <c r="J18" s="200">
        <v>7</v>
      </c>
      <c r="K18" s="447"/>
      <c r="L18" s="439"/>
      <c r="M18" s="113"/>
      <c r="N18" s="290"/>
      <c r="O18" s="197" t="s">
        <v>107</v>
      </c>
      <c r="P18" s="198"/>
      <c r="Q18" s="323">
        <v>637.5</v>
      </c>
      <c r="R18" s="199">
        <v>60.600000000000009</v>
      </c>
      <c r="S18" s="199">
        <v>79.5</v>
      </c>
      <c r="T18" s="200">
        <v>6.8999999999999995</v>
      </c>
      <c r="U18" s="447"/>
      <c r="V18" s="439"/>
      <c r="W18" s="113"/>
      <c r="X18" s="290"/>
      <c r="Y18" s="197" t="s">
        <v>107</v>
      </c>
      <c r="Z18" s="198"/>
      <c r="AA18" s="199">
        <v>645.35</v>
      </c>
      <c r="AB18" s="199">
        <v>54.05</v>
      </c>
      <c r="AC18" s="199">
        <v>66.350000000000009</v>
      </c>
      <c r="AD18" s="200">
        <v>15.100000000000001</v>
      </c>
      <c r="AF18" s="340" t="s">
        <v>20</v>
      </c>
      <c r="AG18" s="346">
        <v>100</v>
      </c>
      <c r="AH18" s="346" t="s">
        <v>132</v>
      </c>
      <c r="AI18" s="343" t="s">
        <v>22</v>
      </c>
      <c r="AJ18" s="350">
        <v>98.780487804878049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54</v>
      </c>
      <c r="AQ18" s="350">
        <v>147.72727272727272</v>
      </c>
      <c r="AR18" s="351" t="s">
        <v>132</v>
      </c>
    </row>
    <row r="19" spans="1:44" ht="15.6" thickTop="1" thickBot="1" x14ac:dyDescent="0.35">
      <c r="A19" s="447"/>
      <c r="B19" s="440"/>
      <c r="C19" s="114"/>
      <c r="D19" s="291"/>
      <c r="E19" s="177"/>
      <c r="F19" s="177"/>
      <c r="G19" s="208" t="s">
        <v>108</v>
      </c>
      <c r="H19" s="217" t="s">
        <v>108</v>
      </c>
      <c r="I19" s="227" t="s">
        <v>108</v>
      </c>
      <c r="J19" s="233" t="s">
        <v>108</v>
      </c>
      <c r="K19" s="447"/>
      <c r="L19" s="440"/>
      <c r="M19" s="114"/>
      <c r="N19" s="291"/>
      <c r="O19" s="177"/>
      <c r="P19" s="177"/>
      <c r="Q19" s="208" t="s">
        <v>108</v>
      </c>
      <c r="R19" s="217" t="s">
        <v>108</v>
      </c>
      <c r="S19" s="227" t="s">
        <v>108</v>
      </c>
      <c r="T19" s="233" t="s">
        <v>108</v>
      </c>
      <c r="U19" s="447"/>
      <c r="V19" s="440"/>
      <c r="W19" s="114"/>
      <c r="X19" s="291"/>
      <c r="Y19" s="177"/>
      <c r="Z19" s="177"/>
      <c r="AA19" s="208" t="s">
        <v>108</v>
      </c>
      <c r="AB19" s="217" t="s">
        <v>108</v>
      </c>
      <c r="AC19" s="227" t="s">
        <v>108</v>
      </c>
      <c r="AD19" s="233" t="s">
        <v>108</v>
      </c>
      <c r="AF19" s="340" t="s">
        <v>25</v>
      </c>
      <c r="AG19" s="346">
        <v>100</v>
      </c>
      <c r="AH19" s="346" t="s">
        <v>132</v>
      </c>
      <c r="AI19" s="343" t="s">
        <v>26</v>
      </c>
      <c r="AJ19" s="350">
        <v>133.33333333333334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56</v>
      </c>
      <c r="AQ19" s="350">
        <v>106.55737704918033</v>
      </c>
      <c r="AR19" s="351" t="s">
        <v>132</v>
      </c>
    </row>
    <row r="20" spans="1:44" ht="15" thickBot="1" x14ac:dyDescent="0.35">
      <c r="A20" s="447"/>
      <c r="K20" s="447"/>
      <c r="U20" s="447"/>
      <c r="AF20" s="340" t="s">
        <v>25</v>
      </c>
      <c r="AG20" s="346">
        <v>100</v>
      </c>
      <c r="AH20" s="346" t="s">
        <v>132</v>
      </c>
      <c r="AI20" s="343" t="s">
        <v>28</v>
      </c>
      <c r="AJ20" s="350">
        <v>171.42857142857142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58</v>
      </c>
      <c r="AQ20" s="350">
        <v>158.53658536585365</v>
      </c>
      <c r="AR20" s="351" t="s">
        <v>132</v>
      </c>
    </row>
    <row r="21" spans="1:44" ht="15" thickTop="1" x14ac:dyDescent="0.3">
      <c r="A21" s="447"/>
      <c r="B21" s="441" t="s">
        <v>112</v>
      </c>
      <c r="C21" s="139">
        <v>250</v>
      </c>
      <c r="D21" s="292" t="s">
        <v>99</v>
      </c>
      <c r="E21" s="87"/>
      <c r="F21" s="87" t="s">
        <v>23</v>
      </c>
      <c r="G21" s="321">
        <v>275</v>
      </c>
      <c r="H21" s="269">
        <v>57.5</v>
      </c>
      <c r="I21" s="327">
        <v>0</v>
      </c>
      <c r="J21" s="330">
        <v>5</v>
      </c>
      <c r="K21" s="447"/>
      <c r="L21" s="441" t="s">
        <v>112</v>
      </c>
      <c r="M21" s="139">
        <v>250</v>
      </c>
      <c r="N21" s="292" t="s">
        <v>99</v>
      </c>
      <c r="O21" s="87"/>
      <c r="P21" s="87" t="s">
        <v>51</v>
      </c>
      <c r="Q21" s="321">
        <v>275</v>
      </c>
      <c r="R21" s="269">
        <v>52.5</v>
      </c>
      <c r="S21" s="327">
        <v>0</v>
      </c>
      <c r="T21" s="271">
        <v>5.75</v>
      </c>
      <c r="U21" s="447"/>
      <c r="V21" s="441" t="s">
        <v>112</v>
      </c>
      <c r="W21" s="139">
        <v>150</v>
      </c>
      <c r="X21" s="292" t="s">
        <v>99</v>
      </c>
      <c r="Y21" s="87"/>
      <c r="Z21" s="87" t="s">
        <v>86</v>
      </c>
      <c r="AA21" s="321">
        <v>234</v>
      </c>
      <c r="AB21" s="324">
        <v>30</v>
      </c>
      <c r="AC21" s="327">
        <v>0</v>
      </c>
      <c r="AD21" s="330">
        <v>12</v>
      </c>
      <c r="AF21" s="340" t="s">
        <v>25</v>
      </c>
      <c r="AG21" s="346">
        <v>100</v>
      </c>
      <c r="AH21" s="346" t="s">
        <v>132</v>
      </c>
      <c r="AI21" s="343" t="s">
        <v>30</v>
      </c>
      <c r="AJ21" s="350">
        <v>125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60</v>
      </c>
      <c r="AQ21" s="350">
        <v>103.58565737051792</v>
      </c>
      <c r="AR21" s="351" t="s">
        <v>132</v>
      </c>
    </row>
    <row r="22" spans="1:44" x14ac:dyDescent="0.3">
      <c r="A22" s="447"/>
      <c r="B22" s="442"/>
      <c r="C22" s="140">
        <v>440.00000000000006</v>
      </c>
      <c r="D22" s="293" t="s">
        <v>99</v>
      </c>
      <c r="E22" s="89"/>
      <c r="F22" s="89" t="s">
        <v>42</v>
      </c>
      <c r="G22" s="322">
        <v>572</v>
      </c>
      <c r="H22" s="273">
        <v>10.56</v>
      </c>
      <c r="I22" s="274">
        <v>125.84000000000002</v>
      </c>
      <c r="J22" s="275">
        <v>0.88000000000000012</v>
      </c>
      <c r="K22" s="447"/>
      <c r="L22" s="442"/>
      <c r="M22" s="140">
        <v>650</v>
      </c>
      <c r="N22" s="293" t="s">
        <v>99</v>
      </c>
      <c r="O22" s="89"/>
      <c r="P22" s="89" t="s">
        <v>54</v>
      </c>
      <c r="Q22" s="272">
        <v>572</v>
      </c>
      <c r="R22" s="273">
        <v>6.5</v>
      </c>
      <c r="S22" s="274">
        <v>136.5</v>
      </c>
      <c r="T22" s="331">
        <v>0</v>
      </c>
      <c r="U22" s="447"/>
      <c r="V22" s="442"/>
      <c r="W22" s="140">
        <v>420</v>
      </c>
      <c r="X22" s="293" t="s">
        <v>99</v>
      </c>
      <c r="Y22" s="89"/>
      <c r="Z22" s="89" t="s">
        <v>87</v>
      </c>
      <c r="AA22" s="272">
        <v>583.80000000000007</v>
      </c>
      <c r="AB22" s="273">
        <v>18.059999999999999</v>
      </c>
      <c r="AC22" s="274">
        <v>116.34</v>
      </c>
      <c r="AD22" s="275">
        <v>2.1</v>
      </c>
      <c r="AF22" s="340" t="s">
        <v>25</v>
      </c>
      <c r="AG22" s="346">
        <v>100</v>
      </c>
      <c r="AH22" s="346" t="s">
        <v>132</v>
      </c>
      <c r="AI22" s="343" t="s">
        <v>130</v>
      </c>
      <c r="AJ22" s="350">
        <v>187.5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29</v>
      </c>
      <c r="AQ22" s="350">
        <v>130</v>
      </c>
      <c r="AR22" s="351" t="s">
        <v>132</v>
      </c>
    </row>
    <row r="23" spans="1:44" x14ac:dyDescent="0.3">
      <c r="A23" s="447"/>
      <c r="B23" s="442"/>
      <c r="C23" s="140">
        <v>5</v>
      </c>
      <c r="D23" s="293" t="s">
        <v>99</v>
      </c>
      <c r="E23" s="89"/>
      <c r="F23" s="89" t="s">
        <v>15</v>
      </c>
      <c r="G23" s="272">
        <v>35.85</v>
      </c>
      <c r="H23" s="273">
        <v>0.05</v>
      </c>
      <c r="I23" s="328">
        <v>0</v>
      </c>
      <c r="J23" s="275">
        <v>4.05</v>
      </c>
      <c r="K23" s="447"/>
      <c r="L23" s="442"/>
      <c r="M23" s="140">
        <v>3.9833333333333334</v>
      </c>
      <c r="N23" s="293" t="s">
        <v>137</v>
      </c>
      <c r="O23" s="89"/>
      <c r="P23" s="89" t="s">
        <v>21</v>
      </c>
      <c r="Q23" s="272">
        <v>35.85</v>
      </c>
      <c r="R23" s="325">
        <v>0</v>
      </c>
      <c r="S23" s="328">
        <v>0</v>
      </c>
      <c r="T23" s="275">
        <v>3.9434999999999998</v>
      </c>
      <c r="U23" s="447"/>
      <c r="V23" s="442"/>
      <c r="W23" s="140">
        <v>10</v>
      </c>
      <c r="X23" s="293" t="s">
        <v>99</v>
      </c>
      <c r="Y23" s="89"/>
      <c r="Z23" s="89" t="s">
        <v>15</v>
      </c>
      <c r="AA23" s="272">
        <v>71.7</v>
      </c>
      <c r="AB23" s="273">
        <v>0.1</v>
      </c>
      <c r="AC23" s="328">
        <v>0</v>
      </c>
      <c r="AD23" s="275">
        <v>8.1</v>
      </c>
      <c r="AF23" s="340" t="s">
        <v>48</v>
      </c>
      <c r="AG23" s="346">
        <v>100</v>
      </c>
      <c r="AH23" s="346" t="s">
        <v>132</v>
      </c>
      <c r="AI23" s="343" t="s">
        <v>93</v>
      </c>
      <c r="AJ23" s="350">
        <v>185.34482758620689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10</v>
      </c>
      <c r="AQ23" s="350">
        <v>36.111111111111114</v>
      </c>
      <c r="AR23" s="351" t="s">
        <v>132</v>
      </c>
    </row>
    <row r="24" spans="1:44" x14ac:dyDescent="0.3">
      <c r="A24" s="447"/>
      <c r="B24" s="442"/>
      <c r="C24" s="140"/>
      <c r="D24" s="293"/>
      <c r="E24" s="89"/>
      <c r="F24" s="89"/>
      <c r="G24" s="272"/>
      <c r="H24" s="273"/>
      <c r="I24" s="274"/>
      <c r="J24" s="275"/>
      <c r="K24" s="447"/>
      <c r="L24" s="442"/>
      <c r="M24" s="140"/>
      <c r="N24" s="293"/>
      <c r="O24" s="89"/>
      <c r="P24" s="89"/>
      <c r="Q24" s="272"/>
      <c r="R24" s="273"/>
      <c r="S24" s="274"/>
      <c r="T24" s="275"/>
      <c r="U24" s="447"/>
      <c r="V24" s="442"/>
      <c r="W24" s="140"/>
      <c r="X24" s="293"/>
      <c r="Y24" s="89"/>
      <c r="Z24" s="89"/>
      <c r="AA24" s="272"/>
      <c r="AB24" s="273"/>
      <c r="AC24" s="274"/>
      <c r="AD24" s="275"/>
      <c r="AF24" s="340" t="s">
        <v>48</v>
      </c>
      <c r="AG24" s="346">
        <v>100</v>
      </c>
      <c r="AH24" s="346" t="s">
        <v>132</v>
      </c>
      <c r="AI24" s="343" t="s">
        <v>47</v>
      </c>
      <c r="AJ24" s="350">
        <v>173.38709677419354</v>
      </c>
      <c r="AK24" s="351" t="s">
        <v>132</v>
      </c>
      <c r="AM24" s="340" t="s">
        <v>42</v>
      </c>
      <c r="AN24" s="346">
        <v>100</v>
      </c>
      <c r="AO24" s="346" t="s">
        <v>132</v>
      </c>
      <c r="AP24" s="343" t="s">
        <v>87</v>
      </c>
      <c r="AQ24" s="350">
        <v>93.525179856115102</v>
      </c>
      <c r="AR24" s="351" t="s">
        <v>132</v>
      </c>
    </row>
    <row r="25" spans="1:44" ht="15" thickBot="1" x14ac:dyDescent="0.35">
      <c r="A25" s="447"/>
      <c r="B25" s="442"/>
      <c r="C25" s="140"/>
      <c r="D25" s="293"/>
      <c r="E25" s="105"/>
      <c r="F25" s="105"/>
      <c r="G25" s="207"/>
      <c r="H25" s="216"/>
      <c r="I25" s="226"/>
      <c r="J25" s="232"/>
      <c r="K25" s="447"/>
      <c r="L25" s="442"/>
      <c r="M25" s="140"/>
      <c r="N25" s="293"/>
      <c r="O25" s="105"/>
      <c r="P25" s="105"/>
      <c r="Q25" s="207"/>
      <c r="R25" s="216"/>
      <c r="S25" s="226"/>
      <c r="T25" s="232"/>
      <c r="U25" s="447"/>
      <c r="V25" s="442"/>
      <c r="W25" s="140"/>
      <c r="X25" s="293"/>
      <c r="Y25" s="105"/>
      <c r="Z25" s="105"/>
      <c r="AA25" s="207"/>
      <c r="AB25" s="216"/>
      <c r="AC25" s="226"/>
      <c r="AD25" s="232"/>
      <c r="AF25" s="340" t="s">
        <v>48</v>
      </c>
      <c r="AG25" s="346">
        <v>100</v>
      </c>
      <c r="AH25" s="346" t="s">
        <v>132</v>
      </c>
      <c r="AI25" s="343" t="s">
        <v>65</v>
      </c>
      <c r="AJ25" s="350">
        <v>114.97326203208556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42</v>
      </c>
      <c r="AQ25" s="350">
        <v>294.61538461538464</v>
      </c>
      <c r="AR25" s="351" t="s">
        <v>132</v>
      </c>
    </row>
    <row r="26" spans="1:44" ht="15.6" thickTop="1" thickBot="1" x14ac:dyDescent="0.35">
      <c r="A26" s="447"/>
      <c r="B26" s="442"/>
      <c r="C26" s="140"/>
      <c r="D26" s="294"/>
      <c r="E26" s="197" t="s">
        <v>107</v>
      </c>
      <c r="F26" s="198"/>
      <c r="G26" s="199">
        <v>882.85</v>
      </c>
      <c r="H26" s="323">
        <v>68.11</v>
      </c>
      <c r="I26" s="199">
        <v>125.84000000000002</v>
      </c>
      <c r="J26" s="200">
        <v>9.93</v>
      </c>
      <c r="K26" s="447"/>
      <c r="L26" s="442"/>
      <c r="M26" s="140"/>
      <c r="N26" s="294"/>
      <c r="O26" s="197" t="s">
        <v>107</v>
      </c>
      <c r="P26" s="198"/>
      <c r="Q26" s="199">
        <v>882.85</v>
      </c>
      <c r="R26" s="199">
        <v>59</v>
      </c>
      <c r="S26" s="199">
        <v>136.5</v>
      </c>
      <c r="T26" s="200">
        <v>9.6935000000000002</v>
      </c>
      <c r="U26" s="447"/>
      <c r="V26" s="442"/>
      <c r="W26" s="140"/>
      <c r="X26" s="294"/>
      <c r="Y26" s="197" t="s">
        <v>107</v>
      </c>
      <c r="Z26" s="198"/>
      <c r="AA26" s="199">
        <v>889.50000000000011</v>
      </c>
      <c r="AB26" s="199">
        <v>48.160000000000004</v>
      </c>
      <c r="AC26" s="199">
        <v>116.34</v>
      </c>
      <c r="AD26" s="200">
        <v>22.2</v>
      </c>
      <c r="AF26" s="340" t="s">
        <v>48</v>
      </c>
      <c r="AG26" s="346">
        <v>100</v>
      </c>
      <c r="AH26" s="346" t="s">
        <v>132</v>
      </c>
      <c r="AI26" s="343" t="s">
        <v>135</v>
      </c>
      <c r="AJ26" s="350">
        <v>107.5</v>
      </c>
      <c r="AK26" s="351" t="s">
        <v>132</v>
      </c>
      <c r="AM26" s="340" t="s">
        <v>40</v>
      </c>
      <c r="AN26" s="346">
        <v>100</v>
      </c>
      <c r="AO26" s="346" t="s">
        <v>132</v>
      </c>
      <c r="AP26" s="343" t="s">
        <v>10</v>
      </c>
      <c r="AQ26" s="350">
        <v>106.38888888888889</v>
      </c>
      <c r="AR26" s="351" t="s">
        <v>132</v>
      </c>
    </row>
    <row r="27" spans="1:44" ht="15.6" thickTop="1" thickBot="1" x14ac:dyDescent="0.35">
      <c r="A27" s="447"/>
      <c r="B27" s="443"/>
      <c r="C27" s="142"/>
      <c r="D27" s="295"/>
      <c r="E27" s="180"/>
      <c r="F27" s="180"/>
      <c r="G27" s="208"/>
      <c r="H27" s="217"/>
      <c r="I27" s="227"/>
      <c r="J27" s="233"/>
      <c r="K27" s="447"/>
      <c r="L27" s="443"/>
      <c r="M27" s="142"/>
      <c r="N27" s="295"/>
      <c r="O27" s="180"/>
      <c r="P27" s="180"/>
      <c r="Q27" s="208"/>
      <c r="R27" s="217"/>
      <c r="S27" s="227"/>
      <c r="T27" s="233"/>
      <c r="U27" s="447"/>
      <c r="V27" s="443"/>
      <c r="W27" s="142"/>
      <c r="X27" s="295"/>
      <c r="Y27" s="180"/>
      <c r="Z27" s="180"/>
      <c r="AA27" s="208"/>
      <c r="AB27" s="217"/>
      <c r="AC27" s="227"/>
      <c r="AD27" s="233"/>
      <c r="AF27" s="340" t="s">
        <v>48</v>
      </c>
      <c r="AG27" s="346">
        <v>100</v>
      </c>
      <c r="AH27" s="346" t="s">
        <v>132</v>
      </c>
      <c r="AI27" s="343" t="s">
        <v>136</v>
      </c>
      <c r="AJ27" s="350">
        <v>156.93430656934308</v>
      </c>
      <c r="AK27" s="351" t="s">
        <v>132</v>
      </c>
      <c r="AM27" s="340" t="s">
        <v>5</v>
      </c>
      <c r="AN27" s="346">
        <v>1</v>
      </c>
      <c r="AO27" s="346" t="s">
        <v>133</v>
      </c>
      <c r="AP27" s="343" t="s">
        <v>6</v>
      </c>
      <c r="AQ27" s="350">
        <v>33.741037536904258</v>
      </c>
      <c r="AR27" s="351" t="s">
        <v>132</v>
      </c>
    </row>
    <row r="28" spans="1:44" ht="15" thickBot="1" x14ac:dyDescent="0.35">
      <c r="A28" s="447"/>
      <c r="K28" s="447"/>
      <c r="U28" s="447"/>
      <c r="AF28" s="340" t="s">
        <v>7</v>
      </c>
      <c r="AG28" s="346">
        <v>100</v>
      </c>
      <c r="AH28" s="346" t="s">
        <v>132</v>
      </c>
      <c r="AI28" s="343" t="s">
        <v>8</v>
      </c>
      <c r="AJ28" s="352">
        <v>3.6</v>
      </c>
      <c r="AK28" s="351" t="s">
        <v>133</v>
      </c>
      <c r="AM28" s="340" t="s">
        <v>5</v>
      </c>
      <c r="AN28" s="346">
        <v>1</v>
      </c>
      <c r="AO28" s="346" t="s">
        <v>133</v>
      </c>
      <c r="AP28" s="343" t="s">
        <v>24</v>
      </c>
      <c r="AQ28" s="350">
        <v>46.444121915820027</v>
      </c>
      <c r="AR28" s="351" t="s">
        <v>132</v>
      </c>
    </row>
    <row r="29" spans="1:44" ht="15" thickTop="1" x14ac:dyDescent="0.3">
      <c r="A29" s="447"/>
      <c r="B29" s="444" t="s">
        <v>113</v>
      </c>
      <c r="C29" s="115">
        <v>200</v>
      </c>
      <c r="D29" s="296" t="s">
        <v>99</v>
      </c>
      <c r="E29" s="74"/>
      <c r="F29" s="74" t="s">
        <v>10</v>
      </c>
      <c r="G29" s="321">
        <v>720</v>
      </c>
      <c r="H29" s="324">
        <v>26</v>
      </c>
      <c r="I29" s="327">
        <v>136</v>
      </c>
      <c r="J29" s="330">
        <v>14</v>
      </c>
      <c r="K29" s="447"/>
      <c r="L29" s="444" t="s">
        <v>113</v>
      </c>
      <c r="M29" s="115">
        <v>160</v>
      </c>
      <c r="N29" s="296" t="s">
        <v>99</v>
      </c>
      <c r="O29" s="74"/>
      <c r="P29" s="74" t="s">
        <v>40</v>
      </c>
      <c r="Q29" s="268">
        <v>612.80000000000007</v>
      </c>
      <c r="R29" s="269">
        <v>10.4</v>
      </c>
      <c r="S29" s="270">
        <v>138.4</v>
      </c>
      <c r="T29" s="271">
        <v>1.6</v>
      </c>
      <c r="U29" s="447"/>
      <c r="V29" s="444" t="s">
        <v>113</v>
      </c>
      <c r="W29" s="115">
        <v>320</v>
      </c>
      <c r="X29" s="296" t="s">
        <v>99</v>
      </c>
      <c r="Y29" s="74"/>
      <c r="Z29" s="74" t="s">
        <v>145</v>
      </c>
      <c r="AA29" s="321">
        <v>646.40000000000009</v>
      </c>
      <c r="AB29" s="269">
        <v>35.200000000000003</v>
      </c>
      <c r="AC29" s="270">
        <v>105.60000000000001</v>
      </c>
      <c r="AD29" s="271">
        <v>1.6</v>
      </c>
      <c r="AF29" s="340" t="s">
        <v>7</v>
      </c>
      <c r="AG29" s="346">
        <v>100</v>
      </c>
      <c r="AH29" s="346" t="s">
        <v>132</v>
      </c>
      <c r="AI29" s="343" t="s">
        <v>145</v>
      </c>
      <c r="AJ29" s="350">
        <v>69.801980198019805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41</v>
      </c>
      <c r="AQ29" s="350">
        <v>28.776978417266186</v>
      </c>
      <c r="AR29" s="351" t="s">
        <v>132</v>
      </c>
    </row>
    <row r="30" spans="1:44" x14ac:dyDescent="0.3">
      <c r="A30" s="447"/>
      <c r="B30" s="445"/>
      <c r="C30" s="116">
        <v>50</v>
      </c>
      <c r="D30" s="297" t="s">
        <v>99</v>
      </c>
      <c r="E30" s="76"/>
      <c r="F30" s="76" t="s">
        <v>14</v>
      </c>
      <c r="G30" s="322">
        <v>300</v>
      </c>
      <c r="H30" s="325">
        <v>12</v>
      </c>
      <c r="I30" s="328">
        <v>6</v>
      </c>
      <c r="J30" s="331">
        <v>24</v>
      </c>
      <c r="K30" s="447"/>
      <c r="L30" s="445"/>
      <c r="M30" s="116">
        <v>25</v>
      </c>
      <c r="N30" s="297" t="s">
        <v>99</v>
      </c>
      <c r="O30" s="76"/>
      <c r="P30" s="76" t="s">
        <v>27</v>
      </c>
      <c r="Q30" s="272">
        <v>163.5</v>
      </c>
      <c r="R30" s="273">
        <v>3.75</v>
      </c>
      <c r="S30" s="274">
        <v>3.5</v>
      </c>
      <c r="T30" s="275">
        <v>16.25</v>
      </c>
      <c r="U30" s="447"/>
      <c r="V30" s="445"/>
      <c r="W30" s="116">
        <v>100</v>
      </c>
      <c r="X30" s="297" t="s">
        <v>99</v>
      </c>
      <c r="Y30" s="76"/>
      <c r="Z30" s="76" t="s">
        <v>80</v>
      </c>
      <c r="AA30" s="322">
        <v>160</v>
      </c>
      <c r="AB30" s="325">
        <v>2</v>
      </c>
      <c r="AC30" s="274">
        <v>8.5299999999999994</v>
      </c>
      <c r="AD30" s="275">
        <v>14.66</v>
      </c>
      <c r="AF30" s="340" t="s">
        <v>43</v>
      </c>
      <c r="AG30" s="346">
        <v>100</v>
      </c>
      <c r="AH30" s="346" t="s">
        <v>132</v>
      </c>
      <c r="AI30" s="343" t="s">
        <v>4</v>
      </c>
      <c r="AJ30" s="350">
        <v>107.52688172043011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24</v>
      </c>
      <c r="AQ30" s="350">
        <v>46.444121915820027</v>
      </c>
      <c r="AR30" s="351" t="s">
        <v>132</v>
      </c>
    </row>
    <row r="31" spans="1:44" x14ac:dyDescent="0.3">
      <c r="A31" s="447"/>
      <c r="B31" s="445"/>
      <c r="C31" s="116">
        <v>100</v>
      </c>
      <c r="D31" s="297" t="s">
        <v>99</v>
      </c>
      <c r="E31" s="76"/>
      <c r="F31" s="76" t="s">
        <v>25</v>
      </c>
      <c r="G31" s="322">
        <v>60</v>
      </c>
      <c r="H31" s="325">
        <v>1</v>
      </c>
      <c r="I31" s="328">
        <v>14</v>
      </c>
      <c r="J31" s="331">
        <v>0</v>
      </c>
      <c r="K31" s="447"/>
      <c r="L31" s="445"/>
      <c r="M31" s="116">
        <v>130</v>
      </c>
      <c r="N31" s="297" t="s">
        <v>99</v>
      </c>
      <c r="O31" s="76"/>
      <c r="P31" s="76" t="s">
        <v>26</v>
      </c>
      <c r="Q31" s="272">
        <v>58.5</v>
      </c>
      <c r="R31" s="273">
        <v>1.3</v>
      </c>
      <c r="S31" s="274">
        <v>6.5</v>
      </c>
      <c r="T31" s="331">
        <v>0</v>
      </c>
      <c r="U31" s="447"/>
      <c r="V31" s="445"/>
      <c r="W31" s="116">
        <v>5</v>
      </c>
      <c r="X31" s="297" t="s">
        <v>99</v>
      </c>
      <c r="Y31" s="76"/>
      <c r="Z31" s="76" t="s">
        <v>15</v>
      </c>
      <c r="AA31" s="272">
        <v>35.85</v>
      </c>
      <c r="AB31" s="273">
        <v>0.05</v>
      </c>
      <c r="AC31" s="328">
        <v>0</v>
      </c>
      <c r="AD31" s="275">
        <v>4.05</v>
      </c>
      <c r="AF31" s="340" t="s">
        <v>43</v>
      </c>
      <c r="AG31" s="346">
        <v>100</v>
      </c>
      <c r="AH31" s="346" t="s">
        <v>132</v>
      </c>
      <c r="AI31" s="343" t="s">
        <v>34</v>
      </c>
      <c r="AJ31" s="350">
        <v>100</v>
      </c>
      <c r="AK31" s="351" t="s">
        <v>132</v>
      </c>
      <c r="AM31" s="340" t="s">
        <v>5</v>
      </c>
      <c r="AN31" s="346">
        <v>1</v>
      </c>
      <c r="AO31" s="346" t="s">
        <v>133</v>
      </c>
      <c r="AP31" s="343" t="s">
        <v>6</v>
      </c>
      <c r="AQ31" s="350">
        <v>33.741037536904258</v>
      </c>
      <c r="AR31" s="351" t="s">
        <v>132</v>
      </c>
    </row>
    <row r="32" spans="1:44" ht="15" thickBot="1" x14ac:dyDescent="0.35">
      <c r="A32" s="447"/>
      <c r="B32" s="445"/>
      <c r="C32" s="107">
        <v>1</v>
      </c>
      <c r="D32" s="297" t="s">
        <v>105</v>
      </c>
      <c r="E32" s="76"/>
      <c r="F32" s="76" t="s">
        <v>134</v>
      </c>
      <c r="G32" s="322">
        <v>120</v>
      </c>
      <c r="H32" s="325">
        <v>24</v>
      </c>
      <c r="I32" s="328">
        <v>3</v>
      </c>
      <c r="J32" s="331">
        <v>1</v>
      </c>
      <c r="K32" s="447"/>
      <c r="L32" s="445"/>
      <c r="M32" s="116">
        <v>250</v>
      </c>
      <c r="N32" s="297" t="s">
        <v>99</v>
      </c>
      <c r="O32" s="76"/>
      <c r="P32" s="76" t="s">
        <v>73</v>
      </c>
      <c r="Q32" s="322">
        <v>200</v>
      </c>
      <c r="R32" s="273">
        <v>27.5</v>
      </c>
      <c r="S32" s="274">
        <v>7.5</v>
      </c>
      <c r="T32" s="275">
        <v>5.75</v>
      </c>
      <c r="U32" s="447"/>
      <c r="V32" s="445"/>
      <c r="W32" s="116">
        <v>100</v>
      </c>
      <c r="X32" s="297" t="s">
        <v>99</v>
      </c>
      <c r="Y32" s="76"/>
      <c r="Z32" s="76" t="s">
        <v>34</v>
      </c>
      <c r="AA32" s="322">
        <v>100</v>
      </c>
      <c r="AB32" s="325">
        <v>21</v>
      </c>
      <c r="AC32" s="328">
        <v>1</v>
      </c>
      <c r="AD32" s="331">
        <v>2</v>
      </c>
      <c r="AF32" s="340" t="s">
        <v>43</v>
      </c>
      <c r="AG32" s="346">
        <v>100</v>
      </c>
      <c r="AH32" s="346" t="s">
        <v>132</v>
      </c>
      <c r="AI32" s="343" t="s">
        <v>44</v>
      </c>
      <c r="AJ32" s="350">
        <v>90.090090090090087</v>
      </c>
      <c r="AK32" s="351" t="s">
        <v>132</v>
      </c>
      <c r="AM32" s="341" t="s">
        <v>5</v>
      </c>
      <c r="AN32" s="347">
        <v>1</v>
      </c>
      <c r="AO32" s="347" t="s">
        <v>133</v>
      </c>
      <c r="AP32" s="344" t="s">
        <v>9</v>
      </c>
      <c r="AQ32" s="353">
        <v>22.471910112359552</v>
      </c>
      <c r="AR32" s="354" t="s">
        <v>132</v>
      </c>
    </row>
    <row r="33" spans="1:44" ht="15" thickTop="1" x14ac:dyDescent="0.3">
      <c r="A33" s="447"/>
      <c r="B33" s="445"/>
      <c r="C33" s="116"/>
      <c r="D33" s="297"/>
      <c r="E33" s="76"/>
      <c r="F33" s="76"/>
      <c r="G33" s="272"/>
      <c r="H33" s="273"/>
      <c r="I33" s="274"/>
      <c r="J33" s="275"/>
      <c r="K33" s="447"/>
      <c r="L33" s="445"/>
      <c r="M33" s="116">
        <v>30</v>
      </c>
      <c r="N33" s="297" t="s">
        <v>99</v>
      </c>
      <c r="O33" s="76"/>
      <c r="P33" s="76" t="s">
        <v>20</v>
      </c>
      <c r="Q33" s="272">
        <v>145.79999999999998</v>
      </c>
      <c r="R33" s="325">
        <v>6</v>
      </c>
      <c r="S33" s="274">
        <v>9.9</v>
      </c>
      <c r="T33" s="275">
        <v>9.2999999999999989</v>
      </c>
      <c r="U33" s="447"/>
      <c r="V33" s="445"/>
      <c r="W33" s="116">
        <v>3</v>
      </c>
      <c r="X33" s="297" t="s">
        <v>100</v>
      </c>
      <c r="Y33" s="76"/>
      <c r="Z33" s="76" t="s">
        <v>5</v>
      </c>
      <c r="AA33" s="322">
        <v>240</v>
      </c>
      <c r="AB33" s="325">
        <v>18</v>
      </c>
      <c r="AC33" s="328">
        <v>0</v>
      </c>
      <c r="AD33" s="331">
        <v>15</v>
      </c>
      <c r="AF33" s="340" t="s">
        <v>43</v>
      </c>
      <c r="AG33" s="346">
        <v>100</v>
      </c>
      <c r="AH33" s="346" t="s">
        <v>132</v>
      </c>
      <c r="AI33" s="343" t="s">
        <v>134</v>
      </c>
      <c r="AJ33" s="350">
        <v>25</v>
      </c>
      <c r="AK33" s="351" t="s">
        <v>132</v>
      </c>
      <c r="AN33" s="7"/>
      <c r="AO33" s="7"/>
      <c r="AQ33" s="121"/>
      <c r="AR33" s="7"/>
    </row>
    <row r="34" spans="1:44" ht="15" thickBot="1" x14ac:dyDescent="0.35">
      <c r="A34" s="447"/>
      <c r="B34" s="445"/>
      <c r="C34" s="116"/>
      <c r="D34" s="297"/>
      <c r="E34" s="184"/>
      <c r="F34" s="184"/>
      <c r="G34" s="207"/>
      <c r="H34" s="216"/>
      <c r="I34" s="226"/>
      <c r="J34" s="232"/>
      <c r="K34" s="447"/>
      <c r="L34" s="445"/>
      <c r="M34" s="116"/>
      <c r="N34" s="297"/>
      <c r="O34" s="184"/>
      <c r="P34" s="184"/>
      <c r="Q34" s="207"/>
      <c r="R34" s="216"/>
      <c r="S34" s="226"/>
      <c r="T34" s="232"/>
      <c r="U34" s="447"/>
      <c r="V34" s="445"/>
      <c r="W34" s="116"/>
      <c r="X34" s="297"/>
      <c r="Y34" s="184"/>
      <c r="Z34" s="184"/>
      <c r="AA34" s="207"/>
      <c r="AB34" s="216"/>
      <c r="AC34" s="226"/>
      <c r="AD34" s="232"/>
      <c r="AF34" s="340" t="s">
        <v>46</v>
      </c>
      <c r="AG34" s="346">
        <v>100</v>
      </c>
      <c r="AH34" s="346" t="s">
        <v>132</v>
      </c>
      <c r="AI34" s="343" t="s">
        <v>47</v>
      </c>
      <c r="AJ34" s="350">
        <v>88.709677419354833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45"/>
      <c r="C35" s="116"/>
      <c r="D35" s="298"/>
      <c r="E35" s="197" t="s">
        <v>107</v>
      </c>
      <c r="F35" s="198"/>
      <c r="G35" s="323">
        <v>1200</v>
      </c>
      <c r="H35" s="323">
        <v>63</v>
      </c>
      <c r="I35" s="323">
        <v>159</v>
      </c>
      <c r="J35" s="332">
        <v>39</v>
      </c>
      <c r="K35" s="447"/>
      <c r="L35" s="445"/>
      <c r="M35" s="116"/>
      <c r="N35" s="298"/>
      <c r="O35" s="197" t="s">
        <v>107</v>
      </c>
      <c r="P35" s="198"/>
      <c r="Q35" s="199">
        <v>1180.6000000000001</v>
      </c>
      <c r="R35" s="199">
        <v>48.95</v>
      </c>
      <c r="S35" s="323">
        <v>165.8</v>
      </c>
      <c r="T35" s="332">
        <v>32.9</v>
      </c>
      <c r="U35" s="447"/>
      <c r="V35" s="445"/>
      <c r="W35" s="116"/>
      <c r="X35" s="298"/>
      <c r="Y35" s="197" t="s">
        <v>107</v>
      </c>
      <c r="Z35" s="198"/>
      <c r="AA35" s="199">
        <v>1182.25</v>
      </c>
      <c r="AB35" s="199">
        <v>76.25</v>
      </c>
      <c r="AC35" s="323">
        <v>115.13000000000001</v>
      </c>
      <c r="AD35" s="200">
        <v>37.31</v>
      </c>
      <c r="AF35" s="340" t="s">
        <v>46</v>
      </c>
      <c r="AG35" s="346">
        <v>100</v>
      </c>
      <c r="AH35" s="346" t="s">
        <v>132</v>
      </c>
      <c r="AI35" s="343" t="s">
        <v>49</v>
      </c>
      <c r="AJ35" s="350">
        <v>122.22222222222223</v>
      </c>
      <c r="AK35" s="351" t="s">
        <v>132</v>
      </c>
      <c r="AN35" s="7"/>
      <c r="AO35" s="7"/>
      <c r="AQ35" s="121"/>
      <c r="AR35" s="7"/>
    </row>
    <row r="36" spans="1:44" ht="15.6" thickTop="1" thickBot="1" x14ac:dyDescent="0.35">
      <c r="A36" s="447"/>
      <c r="B36" s="446"/>
      <c r="C36" s="117"/>
      <c r="D36" s="299"/>
      <c r="E36" s="185"/>
      <c r="F36" s="185"/>
      <c r="G36" s="208"/>
      <c r="H36" s="217"/>
      <c r="I36" s="227"/>
      <c r="J36" s="233"/>
      <c r="K36" s="447"/>
      <c r="L36" s="446"/>
      <c r="M36" s="117"/>
      <c r="N36" s="299"/>
      <c r="O36" s="185"/>
      <c r="P36" s="185"/>
      <c r="Q36" s="208"/>
      <c r="R36" s="217"/>
      <c r="S36" s="227"/>
      <c r="T36" s="233"/>
      <c r="U36" s="447"/>
      <c r="V36" s="446"/>
      <c r="W36" s="117"/>
      <c r="X36" s="299"/>
      <c r="Y36" s="185"/>
      <c r="Z36" s="185"/>
      <c r="AA36" s="208"/>
      <c r="AB36" s="217"/>
      <c r="AC36" s="227"/>
      <c r="AD36" s="233"/>
      <c r="AF36" s="340" t="s">
        <v>46</v>
      </c>
      <c r="AG36" s="346">
        <v>100</v>
      </c>
      <c r="AH36" s="346" t="s">
        <v>132</v>
      </c>
      <c r="AI36" s="343" t="s">
        <v>51</v>
      </c>
      <c r="AJ36" s="350">
        <v>100</v>
      </c>
      <c r="AK36" s="351" t="s">
        <v>132</v>
      </c>
      <c r="AN36" s="7"/>
      <c r="AO36" s="7"/>
      <c r="AQ36" s="121"/>
      <c r="AR36" s="7"/>
    </row>
    <row r="37" spans="1:44" ht="15" thickBot="1" x14ac:dyDescent="0.35">
      <c r="A37" s="447"/>
      <c r="K37" s="447"/>
      <c r="U37" s="447"/>
      <c r="AF37" s="340" t="s">
        <v>46</v>
      </c>
      <c r="AG37" s="346">
        <v>100</v>
      </c>
      <c r="AH37" s="346" t="s">
        <v>132</v>
      </c>
      <c r="AI37" s="343" t="s">
        <v>44</v>
      </c>
      <c r="AJ37" s="350">
        <v>99.099099099099092</v>
      </c>
      <c r="AK37" s="351" t="s">
        <v>132</v>
      </c>
      <c r="AN37" s="7"/>
      <c r="AO37" s="7"/>
      <c r="AQ37" s="121"/>
      <c r="AR37" s="7"/>
    </row>
    <row r="38" spans="1:44" ht="15" thickTop="1" x14ac:dyDescent="0.3">
      <c r="A38" s="447"/>
      <c r="B38" s="432" t="s">
        <v>114</v>
      </c>
      <c r="C38" s="118">
        <v>200</v>
      </c>
      <c r="D38" s="300" t="s">
        <v>99</v>
      </c>
      <c r="E38" s="79"/>
      <c r="F38" s="79" t="s">
        <v>48</v>
      </c>
      <c r="G38" s="321">
        <v>430</v>
      </c>
      <c r="H38" s="324">
        <v>38</v>
      </c>
      <c r="I38" s="327">
        <v>0</v>
      </c>
      <c r="J38" s="330">
        <v>30</v>
      </c>
      <c r="K38" s="447"/>
      <c r="L38" s="432" t="s">
        <v>114</v>
      </c>
      <c r="M38" s="118">
        <v>200</v>
      </c>
      <c r="N38" s="300" t="s">
        <v>99</v>
      </c>
      <c r="O38" s="79"/>
      <c r="P38" s="79" t="s">
        <v>31</v>
      </c>
      <c r="Q38" s="321">
        <v>434</v>
      </c>
      <c r="R38" s="324">
        <v>40</v>
      </c>
      <c r="S38" s="327">
        <v>0</v>
      </c>
      <c r="T38" s="330">
        <v>28</v>
      </c>
      <c r="U38" s="447"/>
      <c r="V38" s="432" t="s">
        <v>114</v>
      </c>
      <c r="W38" s="118">
        <v>255.29411764705881</v>
      </c>
      <c r="X38" s="300" t="s">
        <v>99</v>
      </c>
      <c r="Y38" s="79"/>
      <c r="Z38" s="79" t="s">
        <v>45</v>
      </c>
      <c r="AA38" s="321">
        <v>433.99999999999994</v>
      </c>
      <c r="AB38" s="269">
        <v>48.505882352941171</v>
      </c>
      <c r="AC38" s="327">
        <v>0</v>
      </c>
      <c r="AD38" s="271">
        <v>25.52941176470588</v>
      </c>
      <c r="AF38" s="340" t="s">
        <v>15</v>
      </c>
      <c r="AG38" s="346">
        <v>5</v>
      </c>
      <c r="AH38" s="346" t="s">
        <v>132</v>
      </c>
      <c r="AI38" s="343" t="s">
        <v>16</v>
      </c>
      <c r="AJ38" s="350">
        <v>23</v>
      </c>
      <c r="AK38" s="351" t="s">
        <v>132</v>
      </c>
      <c r="AO38" s="7"/>
      <c r="AQ38" s="121"/>
      <c r="AR38" s="7"/>
    </row>
    <row r="39" spans="1:44" ht="15" thickBot="1" x14ac:dyDescent="0.35">
      <c r="A39" s="447"/>
      <c r="B39" s="433"/>
      <c r="C39" s="119">
        <v>350</v>
      </c>
      <c r="D39" s="301" t="s">
        <v>99</v>
      </c>
      <c r="E39" s="81"/>
      <c r="F39" s="81" t="s">
        <v>54</v>
      </c>
      <c r="G39" s="322">
        <v>308</v>
      </c>
      <c r="H39" s="273">
        <v>3.5</v>
      </c>
      <c r="I39" s="274">
        <v>73.5</v>
      </c>
      <c r="J39" s="331">
        <v>0</v>
      </c>
      <c r="K39" s="447"/>
      <c r="L39" s="433"/>
      <c r="M39" s="119">
        <v>240</v>
      </c>
      <c r="N39" s="301" t="s">
        <v>99</v>
      </c>
      <c r="O39" s="81"/>
      <c r="P39" s="81" t="s">
        <v>42</v>
      </c>
      <c r="Q39" s="322">
        <v>312</v>
      </c>
      <c r="R39" s="273">
        <v>5.76</v>
      </c>
      <c r="S39" s="274">
        <v>68.64</v>
      </c>
      <c r="T39" s="275">
        <v>0.48</v>
      </c>
      <c r="U39" s="447"/>
      <c r="V39" s="433"/>
      <c r="W39" s="119">
        <v>254.99999999999997</v>
      </c>
      <c r="X39" s="301" t="s">
        <v>99</v>
      </c>
      <c r="Y39" s="81"/>
      <c r="Z39" s="81" t="s">
        <v>56</v>
      </c>
      <c r="AA39" s="272">
        <v>311.09999999999997</v>
      </c>
      <c r="AB39" s="273">
        <v>10.199999999999999</v>
      </c>
      <c r="AC39" s="274">
        <v>56.099999999999994</v>
      </c>
      <c r="AD39" s="275">
        <v>2.5499999999999998</v>
      </c>
      <c r="AF39" s="341" t="s">
        <v>15</v>
      </c>
      <c r="AG39" s="347">
        <v>5</v>
      </c>
      <c r="AH39" s="347" t="s">
        <v>132</v>
      </c>
      <c r="AI39" s="344" t="s">
        <v>19</v>
      </c>
      <c r="AJ39" s="353">
        <v>16</v>
      </c>
      <c r="AK39" s="354" t="s">
        <v>132</v>
      </c>
      <c r="AO39" s="7"/>
      <c r="AQ39" s="121"/>
      <c r="AR39" s="7"/>
    </row>
    <row r="40" spans="1:44" ht="15" thickTop="1" x14ac:dyDescent="0.3">
      <c r="A40" s="447"/>
      <c r="B40" s="433"/>
      <c r="C40" s="119">
        <v>5</v>
      </c>
      <c r="D40" s="301" t="s">
        <v>99</v>
      </c>
      <c r="E40" s="81"/>
      <c r="F40" s="81" t="s">
        <v>15</v>
      </c>
      <c r="G40" s="272">
        <v>35.85</v>
      </c>
      <c r="H40" s="273">
        <v>0.05</v>
      </c>
      <c r="I40" s="328">
        <v>0</v>
      </c>
      <c r="J40" s="275">
        <v>4.05</v>
      </c>
      <c r="K40" s="447"/>
      <c r="L40" s="433"/>
      <c r="M40" s="119">
        <v>5</v>
      </c>
      <c r="N40" s="301" t="s">
        <v>99</v>
      </c>
      <c r="O40" s="81"/>
      <c r="P40" s="81" t="s">
        <v>15</v>
      </c>
      <c r="Q40" s="272">
        <v>35.85</v>
      </c>
      <c r="R40" s="273">
        <v>0.05</v>
      </c>
      <c r="S40" s="328">
        <v>0</v>
      </c>
      <c r="T40" s="275">
        <v>4.05</v>
      </c>
      <c r="U40" s="447"/>
      <c r="V40" s="433"/>
      <c r="W40" s="119">
        <v>5</v>
      </c>
      <c r="X40" s="301" t="s">
        <v>99</v>
      </c>
      <c r="Y40" s="81"/>
      <c r="Z40" s="81" t="s">
        <v>21</v>
      </c>
      <c r="AA40" s="322">
        <v>45</v>
      </c>
      <c r="AB40" s="325">
        <v>0</v>
      </c>
      <c r="AC40" s="328">
        <v>0</v>
      </c>
      <c r="AD40" s="331">
        <v>4.95</v>
      </c>
    </row>
    <row r="41" spans="1:44" x14ac:dyDescent="0.3">
      <c r="A41" s="447"/>
      <c r="B41" s="433"/>
      <c r="C41" s="119">
        <v>200</v>
      </c>
      <c r="D41" s="301" t="s">
        <v>99</v>
      </c>
      <c r="E41" s="81"/>
      <c r="F41" s="81" t="s">
        <v>91</v>
      </c>
      <c r="G41" s="322">
        <v>66</v>
      </c>
      <c r="H41" s="325">
        <v>0</v>
      </c>
      <c r="I41" s="328">
        <v>16</v>
      </c>
      <c r="J41" s="331">
        <v>0</v>
      </c>
      <c r="K41" s="447"/>
      <c r="L41" s="433"/>
      <c r="M41" s="119">
        <v>200</v>
      </c>
      <c r="N41" s="301" t="s">
        <v>99</v>
      </c>
      <c r="O41" s="81"/>
      <c r="P41" s="81" t="s">
        <v>82</v>
      </c>
      <c r="Q41" s="322">
        <v>70</v>
      </c>
      <c r="R41" s="273">
        <v>3.78</v>
      </c>
      <c r="S41" s="274">
        <v>15.76</v>
      </c>
      <c r="T41" s="275">
        <v>1.46</v>
      </c>
      <c r="U41" s="447"/>
      <c r="V41" s="433"/>
      <c r="W41" s="119">
        <v>200</v>
      </c>
      <c r="X41" s="301" t="s">
        <v>99</v>
      </c>
      <c r="Y41" s="81"/>
      <c r="Z41" s="81" t="s">
        <v>91</v>
      </c>
      <c r="AA41" s="322">
        <v>66</v>
      </c>
      <c r="AB41" s="325">
        <v>0</v>
      </c>
      <c r="AC41" s="328">
        <v>16</v>
      </c>
      <c r="AD41" s="331">
        <v>0</v>
      </c>
    </row>
    <row r="42" spans="1:44" ht="15" thickBot="1" x14ac:dyDescent="0.35">
      <c r="A42" s="447"/>
      <c r="B42" s="433"/>
      <c r="C42" s="119"/>
      <c r="D42" s="301"/>
      <c r="E42" s="189"/>
      <c r="F42" s="189"/>
      <c r="G42" s="276" t="s">
        <v>108</v>
      </c>
      <c r="H42" s="277" t="s">
        <v>108</v>
      </c>
      <c r="I42" s="278" t="s">
        <v>108</v>
      </c>
      <c r="J42" s="279" t="s">
        <v>108</v>
      </c>
      <c r="K42" s="447"/>
      <c r="L42" s="433"/>
      <c r="M42" s="119"/>
      <c r="N42" s="301"/>
      <c r="O42" s="189"/>
      <c r="P42" s="189"/>
      <c r="Q42" s="276"/>
      <c r="R42" s="277"/>
      <c r="S42" s="278"/>
      <c r="T42" s="279"/>
      <c r="U42" s="447"/>
      <c r="V42" s="433"/>
      <c r="W42" s="119"/>
      <c r="X42" s="301"/>
      <c r="Y42" s="189"/>
      <c r="Z42" s="189"/>
      <c r="AA42" s="276"/>
      <c r="AB42" s="277"/>
      <c r="AC42" s="278"/>
      <c r="AD42" s="279"/>
    </row>
    <row r="43" spans="1:44" ht="15.6" thickTop="1" thickBot="1" x14ac:dyDescent="0.35">
      <c r="A43" s="447"/>
      <c r="B43" s="433"/>
      <c r="C43" s="119"/>
      <c r="D43" s="302"/>
      <c r="E43" s="197" t="s">
        <v>107</v>
      </c>
      <c r="F43" s="198"/>
      <c r="G43" s="199">
        <v>839.85</v>
      </c>
      <c r="H43" s="199">
        <v>41.55</v>
      </c>
      <c r="I43" s="199">
        <v>89.5</v>
      </c>
      <c r="J43" s="200">
        <v>34.049999999999997</v>
      </c>
      <c r="K43" s="447"/>
      <c r="L43" s="433"/>
      <c r="M43" s="119"/>
      <c r="N43" s="302"/>
      <c r="O43" s="197" t="s">
        <v>107</v>
      </c>
      <c r="P43" s="198"/>
      <c r="Q43" s="199">
        <v>851.85</v>
      </c>
      <c r="R43" s="199">
        <v>49.589999999999996</v>
      </c>
      <c r="S43" s="199">
        <v>84.4</v>
      </c>
      <c r="T43" s="332">
        <v>33.99</v>
      </c>
      <c r="U43" s="447"/>
      <c r="V43" s="433"/>
      <c r="W43" s="119"/>
      <c r="X43" s="302"/>
      <c r="Y43" s="197" t="s">
        <v>107</v>
      </c>
      <c r="Z43" s="198"/>
      <c r="AA43" s="199">
        <v>856.09999999999991</v>
      </c>
      <c r="AB43" s="199">
        <v>58.705882352941174</v>
      </c>
      <c r="AC43" s="199">
        <v>72.099999999999994</v>
      </c>
      <c r="AD43" s="332">
        <v>33.029411764705884</v>
      </c>
    </row>
    <row r="44" spans="1:44" ht="15.6" thickTop="1" thickBot="1" x14ac:dyDescent="0.35">
      <c r="A44" s="447"/>
      <c r="B44" s="434"/>
      <c r="C44" s="303"/>
      <c r="D44" s="304"/>
      <c r="E44" s="190"/>
      <c r="F44" s="190"/>
      <c r="G44" s="211"/>
      <c r="H44" s="220"/>
      <c r="I44" s="229"/>
      <c r="J44" s="235"/>
      <c r="K44" s="447"/>
      <c r="L44" s="434"/>
      <c r="M44" s="303"/>
      <c r="N44" s="304"/>
      <c r="O44" s="190"/>
      <c r="P44" s="190"/>
      <c r="Q44" s="211"/>
      <c r="R44" s="220"/>
      <c r="S44" s="229"/>
      <c r="T44" s="235"/>
      <c r="U44" s="447"/>
      <c r="V44" s="434"/>
      <c r="W44" s="303"/>
      <c r="X44" s="304"/>
      <c r="Y44" s="190"/>
      <c r="Z44" s="190"/>
      <c r="AA44" s="211"/>
      <c r="AB44" s="220"/>
      <c r="AC44" s="229"/>
      <c r="AD44" s="235"/>
    </row>
    <row r="45" spans="1:44" ht="15" thickBot="1" x14ac:dyDescent="0.35"/>
    <row r="46" spans="1:44" ht="15" thickBot="1" x14ac:dyDescent="0.35">
      <c r="C46" s="128"/>
      <c r="D46" s="55"/>
      <c r="E46" s="63" t="s">
        <v>106</v>
      </c>
      <c r="F46" s="63"/>
      <c r="G46" s="212">
        <v>4503.05</v>
      </c>
      <c r="H46" s="221">
        <v>302.01000000000005</v>
      </c>
      <c r="I46" s="223">
        <v>523.74</v>
      </c>
      <c r="J46" s="280">
        <v>130.43</v>
      </c>
      <c r="M46" s="128"/>
      <c r="N46" s="55"/>
      <c r="O46" s="63" t="s">
        <v>106</v>
      </c>
      <c r="P46" s="63"/>
      <c r="Q46" s="212">
        <v>4503.1200000000008</v>
      </c>
      <c r="R46" s="221">
        <v>290.55643564356438</v>
      </c>
      <c r="S46" s="223">
        <v>518.58930693069306</v>
      </c>
      <c r="T46" s="280">
        <v>128.08151980198019</v>
      </c>
      <c r="W46" s="128"/>
      <c r="X46" s="55"/>
      <c r="Y46" s="63" t="s">
        <v>106</v>
      </c>
      <c r="Z46" s="63"/>
      <c r="AA46" s="212">
        <v>4513.2</v>
      </c>
      <c r="AB46" s="326">
        <v>317.16588235294114</v>
      </c>
      <c r="AC46" s="223">
        <v>436.91999999999996</v>
      </c>
      <c r="AD46" s="280">
        <v>143.83941176470586</v>
      </c>
    </row>
  </sheetData>
  <mergeCells count="22">
    <mergeCell ref="B29:B36"/>
    <mergeCell ref="L29:L36"/>
    <mergeCell ref="V29:V36"/>
    <mergeCell ref="B38:B44"/>
    <mergeCell ref="L38:L44"/>
    <mergeCell ref="V38:V44"/>
    <mergeCell ref="AG3:AH3"/>
    <mergeCell ref="AJ3:AK3"/>
    <mergeCell ref="AN3:AO3"/>
    <mergeCell ref="AQ3:AR3"/>
    <mergeCell ref="A5:A44"/>
    <mergeCell ref="B5:B11"/>
    <mergeCell ref="K5:K44"/>
    <mergeCell ref="L5:L11"/>
    <mergeCell ref="U5:U44"/>
    <mergeCell ref="V5:V11"/>
    <mergeCell ref="B13:B19"/>
    <mergeCell ref="L13:L19"/>
    <mergeCell ref="V13:V19"/>
    <mergeCell ref="B21:B27"/>
    <mergeCell ref="L21:L27"/>
    <mergeCell ref="V21:V27"/>
  </mergeCells>
  <conditionalFormatting sqref="AF5:AH5 AH6:AH29 AH31:AH37">
    <cfRule type="expression" dxfId="31" priority="18">
      <formula>#REF!&lt;&gt;""</formula>
    </cfRule>
  </conditionalFormatting>
  <conditionalFormatting sqref="AI5">
    <cfRule type="expression" dxfId="30" priority="17">
      <formula>#REF!&lt;&gt;""</formula>
    </cfRule>
  </conditionalFormatting>
  <conditionalFormatting sqref="AJ5:AK5 AK6:AK29 AK31:AK37">
    <cfRule type="expression" dxfId="29" priority="16">
      <formula>#REF!&lt;&gt;""</formula>
    </cfRule>
  </conditionalFormatting>
  <conditionalFormatting sqref="AF7:AG7">
    <cfRule type="expression" dxfId="28" priority="15">
      <formula>#REF!&lt;&gt;""</formula>
    </cfRule>
  </conditionalFormatting>
  <conditionalFormatting sqref="AI7">
    <cfRule type="expression" dxfId="27" priority="14">
      <formula>#REF!&lt;&gt;""</formula>
    </cfRule>
  </conditionalFormatting>
  <conditionalFormatting sqref="AJ7">
    <cfRule type="expression" dxfId="26" priority="13">
      <formula>#REF!&lt;&gt;""</formula>
    </cfRule>
  </conditionalFormatting>
  <conditionalFormatting sqref="AF31:AG31 AI31:AJ31">
    <cfRule type="expression" dxfId="25" priority="12">
      <formula>$L26&lt;&gt;""</formula>
    </cfRule>
  </conditionalFormatting>
  <conditionalFormatting sqref="AF32:AG32 AI32:AJ32">
    <cfRule type="expression" dxfId="24" priority="19">
      <formula>$L26&lt;&gt;""</formula>
    </cfRule>
  </conditionalFormatting>
  <conditionalFormatting sqref="AO33:AO39">
    <cfRule type="expression" dxfId="23" priority="11">
      <formula>#REF!&lt;&gt;""</formula>
    </cfRule>
  </conditionalFormatting>
  <conditionalFormatting sqref="AH30">
    <cfRule type="expression" dxfId="22" priority="6">
      <formula>#REF!&lt;&gt;""</formula>
    </cfRule>
  </conditionalFormatting>
  <conditionalFormatting sqref="AR33:AR39">
    <cfRule type="expression" dxfId="21" priority="10">
      <formula>#REF!&lt;&gt;""</formula>
    </cfRule>
  </conditionalFormatting>
  <conditionalFormatting sqref="AO9">
    <cfRule type="expression" dxfId="20" priority="4">
      <formula>#REF!&lt;&gt;""</formula>
    </cfRule>
  </conditionalFormatting>
  <conditionalFormatting sqref="AR9">
    <cfRule type="expression" dxfId="19" priority="3">
      <formula>#REF!&lt;&gt;""</formula>
    </cfRule>
  </conditionalFormatting>
  <conditionalFormatting sqref="AH38:AH39">
    <cfRule type="expression" dxfId="18" priority="2">
      <formula>#REF!&lt;&gt;""</formula>
    </cfRule>
  </conditionalFormatting>
  <conditionalFormatting sqref="AM10:AN10 AP10:AQ10">
    <cfRule type="expression" dxfId="17" priority="9">
      <formula>$L9&lt;&gt;""</formula>
    </cfRule>
  </conditionalFormatting>
  <conditionalFormatting sqref="AO5:AO8 AO10:AO32">
    <cfRule type="expression" dxfId="16" priority="8">
      <formula>#REF!&lt;&gt;""</formula>
    </cfRule>
  </conditionalFormatting>
  <conditionalFormatting sqref="AR5:AR8 AR10:AR32">
    <cfRule type="expression" dxfId="15" priority="7">
      <formula>#REF!&lt;&gt;""</formula>
    </cfRule>
  </conditionalFormatting>
  <conditionalFormatting sqref="AK38:AK39">
    <cfRule type="expression" dxfId="14" priority="1">
      <formula>#REF!&lt;&gt;""</formula>
    </cfRule>
  </conditionalFormatting>
  <conditionalFormatting sqref="AK30">
    <cfRule type="expression" dxfId="13" priority="5">
      <formula>#REF!&lt;&gt;""</formula>
    </cfRule>
  </conditionalFormatting>
  <dataValidations count="2">
    <dataValidation type="list" showInputMessage="1" showErrorMessage="1" sqref="F2 F5:F46 P19:P25 Z11:Z17 Z36:Z42 Z29:Z34 P29:P34 Z19:Z25 P5:P9 Z5:Z9 P11:P17 P36:P42" xr:uid="{00000000-0002-0000-1200-000000000000}">
      <formula1>$A$170:$A$827</formula1>
    </dataValidation>
    <dataValidation type="list" showInputMessage="1" showErrorMessage="1" sqref="AF30:AF32 AI7 AF7 AI5 AF5 AI30:AI32" xr:uid="{00000000-0002-0000-1200-000001000000}">
      <formula1>$A$3:$A$687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D105"/>
  <sheetViews>
    <sheetView tabSelected="1" workbookViewId="0">
      <selection activeCell="E8" sqref="E8"/>
    </sheetView>
  </sheetViews>
  <sheetFormatPr defaultRowHeight="14.4" x14ac:dyDescent="0.3"/>
  <cols>
    <col min="1" max="1" width="6.33203125" style="387" customWidth="1"/>
    <col min="2" max="2" width="8.88671875" style="387"/>
    <col min="3" max="3" width="11.21875" style="387" customWidth="1"/>
    <col min="4" max="4" width="12.88671875" style="387" customWidth="1"/>
    <col min="5" max="5" width="15" style="387" customWidth="1"/>
    <col min="6" max="6" width="6.44140625" style="387" customWidth="1"/>
    <col min="7" max="7" width="17.6640625" style="387" customWidth="1"/>
    <col min="8" max="11" width="8.88671875" style="387"/>
    <col min="12" max="12" width="7.44140625" style="387" customWidth="1"/>
    <col min="13" max="13" width="8.88671875" style="387"/>
    <col min="14" max="14" width="8.88671875" style="387" customWidth="1"/>
    <col min="15" max="15" width="8.88671875" style="387"/>
    <col min="16" max="16" width="8.88671875" style="406"/>
    <col min="17" max="17" width="12" style="406" hidden="1" customWidth="1"/>
    <col min="18" max="18" width="11.77734375" style="406" hidden="1" customWidth="1"/>
    <col min="19" max="22" width="8.88671875" style="406" hidden="1" customWidth="1"/>
    <col min="23" max="23" width="21.44140625" style="406" hidden="1" customWidth="1"/>
    <col min="24" max="27" width="8.88671875" style="406" hidden="1" customWidth="1"/>
    <col min="28" max="32" width="0" style="406" hidden="1" customWidth="1"/>
    <col min="33" max="33" width="8.88671875" style="406"/>
    <col min="34" max="16384" width="8.88671875" style="387"/>
  </cols>
  <sheetData>
    <row r="1" spans="1:56" ht="15.6" customHeight="1" thickTop="1" thickBot="1" x14ac:dyDescent="0.35">
      <c r="A1" s="428" t="s">
        <v>182</v>
      </c>
      <c r="B1" s="429"/>
      <c r="C1" s="429"/>
      <c r="D1" s="429"/>
      <c r="E1" s="385" t="s">
        <v>147</v>
      </c>
      <c r="F1" s="396"/>
      <c r="G1" s="397"/>
      <c r="H1" s="386"/>
      <c r="I1" s="386"/>
      <c r="J1" s="386"/>
      <c r="K1" s="386"/>
      <c r="L1" s="386"/>
      <c r="M1" s="386"/>
      <c r="N1" s="386"/>
      <c r="O1" s="386"/>
      <c r="P1" s="395"/>
      <c r="T1" s="407">
        <v>0</v>
      </c>
      <c r="V1" s="406">
        <v>1.1000000000000001</v>
      </c>
      <c r="W1" s="406" t="s">
        <v>169</v>
      </c>
      <c r="X1" s="408" t="s">
        <v>147</v>
      </c>
      <c r="Y1" s="409" t="s">
        <v>174</v>
      </c>
      <c r="AA1" s="408"/>
      <c r="AB1" s="395"/>
      <c r="AC1" s="410"/>
      <c r="AD1" s="410"/>
      <c r="AE1" s="395"/>
      <c r="AF1" s="395"/>
      <c r="AG1" s="395"/>
      <c r="AH1" s="386"/>
      <c r="AI1" s="386"/>
      <c r="AJ1" s="386"/>
      <c r="AK1" s="386"/>
      <c r="AL1" s="386"/>
      <c r="AM1" s="386"/>
      <c r="AN1" s="386"/>
      <c r="AO1" s="386"/>
      <c r="AP1" s="386"/>
      <c r="AQ1" s="386"/>
      <c r="AR1" s="386"/>
      <c r="AS1" s="386"/>
      <c r="AT1" s="386"/>
      <c r="AU1" s="386"/>
      <c r="AV1" s="386"/>
      <c r="AW1" s="386"/>
      <c r="AX1" s="386"/>
      <c r="AY1" s="386"/>
      <c r="AZ1" s="386"/>
      <c r="BA1" s="386"/>
      <c r="BB1" s="386"/>
      <c r="BC1" s="386"/>
      <c r="BD1" s="386"/>
    </row>
    <row r="2" spans="1:56" ht="15" thickBot="1" x14ac:dyDescent="0.35">
      <c r="A2" s="425" t="s">
        <v>148</v>
      </c>
      <c r="B2" s="426"/>
      <c r="C2" s="426"/>
      <c r="D2" s="426"/>
      <c r="E2" s="385">
        <v>100</v>
      </c>
      <c r="F2" s="398" t="s">
        <v>150</v>
      </c>
      <c r="G2" s="390"/>
      <c r="H2" s="386"/>
      <c r="I2" s="386"/>
      <c r="J2" s="386"/>
      <c r="K2" s="386"/>
      <c r="L2" s="386"/>
      <c r="M2" s="386"/>
      <c r="N2" s="386"/>
      <c r="O2" s="386"/>
      <c r="P2" s="395"/>
      <c r="S2" s="406" t="s">
        <v>154</v>
      </c>
      <c r="T2" s="407">
        <v>-0.05</v>
      </c>
      <c r="U2" s="406">
        <v>8</v>
      </c>
      <c r="V2" s="406">
        <v>1.1599999999999999</v>
      </c>
      <c r="W2" s="406" t="s">
        <v>170</v>
      </c>
      <c r="X2" s="406" t="s">
        <v>146</v>
      </c>
      <c r="Y2" s="406" t="s">
        <v>163</v>
      </c>
      <c r="AB2" s="395"/>
      <c r="AC2" s="395"/>
      <c r="AD2" s="395"/>
      <c r="AE2" s="395"/>
      <c r="AF2" s="395"/>
      <c r="AG2" s="395"/>
      <c r="AH2" s="386"/>
      <c r="AI2" s="386"/>
      <c r="AJ2" s="386"/>
      <c r="AK2" s="386"/>
      <c r="AL2" s="386"/>
      <c r="AM2" s="386"/>
      <c r="AN2" s="386"/>
      <c r="AO2" s="386"/>
      <c r="AP2" s="386"/>
      <c r="AQ2" s="386"/>
      <c r="AR2" s="386"/>
      <c r="AS2" s="386"/>
      <c r="AT2" s="386"/>
      <c r="AU2" s="386"/>
      <c r="AV2" s="386"/>
      <c r="AW2" s="386"/>
      <c r="AX2" s="386"/>
      <c r="AY2" s="386"/>
      <c r="AZ2" s="386"/>
      <c r="BA2" s="386"/>
      <c r="BB2" s="386"/>
      <c r="BC2" s="386"/>
      <c r="BD2" s="386"/>
    </row>
    <row r="3" spans="1:56" ht="15" thickBot="1" x14ac:dyDescent="0.35">
      <c r="A3" s="425" t="s">
        <v>180</v>
      </c>
      <c r="B3" s="426"/>
      <c r="C3" s="426"/>
      <c r="D3" s="427"/>
      <c r="E3" s="385">
        <v>178</v>
      </c>
      <c r="F3" s="398" t="s">
        <v>181</v>
      </c>
      <c r="G3" s="390"/>
      <c r="H3" s="386"/>
      <c r="I3" s="386"/>
      <c r="J3" s="386"/>
      <c r="K3" s="386"/>
      <c r="L3" s="386"/>
      <c r="M3" s="386"/>
      <c r="N3" s="386"/>
      <c r="O3" s="386"/>
      <c r="P3" s="395"/>
      <c r="S3" s="406" t="s">
        <v>155</v>
      </c>
      <c r="T3" s="407">
        <v>-0.1</v>
      </c>
      <c r="V3" s="406">
        <v>1.2</v>
      </c>
      <c r="W3" s="406" t="s">
        <v>171</v>
      </c>
      <c r="Y3" s="406" t="s">
        <v>164</v>
      </c>
      <c r="AB3" s="395"/>
      <c r="AC3" s="395"/>
      <c r="AD3" s="395"/>
      <c r="AE3" s="395"/>
      <c r="AF3" s="395"/>
      <c r="AG3" s="395"/>
      <c r="AH3" s="386"/>
      <c r="AI3" s="386"/>
      <c r="AJ3" s="386"/>
      <c r="AK3" s="386"/>
      <c r="AL3" s="386"/>
      <c r="AM3" s="386"/>
      <c r="AN3" s="386"/>
      <c r="AO3" s="386"/>
      <c r="AP3" s="386"/>
      <c r="AQ3" s="386"/>
      <c r="AR3" s="386"/>
      <c r="AS3" s="386"/>
      <c r="AT3" s="386"/>
      <c r="AU3" s="386"/>
      <c r="AV3" s="386"/>
      <c r="AW3" s="386"/>
      <c r="AX3" s="386"/>
      <c r="AY3" s="386"/>
      <c r="AZ3" s="386"/>
      <c r="BA3" s="386"/>
      <c r="BB3" s="386"/>
      <c r="BC3" s="386"/>
      <c r="BD3" s="386"/>
    </row>
    <row r="4" spans="1:56" ht="15" hidden="1" thickBot="1" x14ac:dyDescent="0.35">
      <c r="A4" s="425" t="s">
        <v>157</v>
      </c>
      <c r="B4" s="426"/>
      <c r="C4" s="426"/>
      <c r="D4" s="426"/>
      <c r="E4" s="385">
        <f>E2-0.01*8*E2</f>
        <v>92</v>
      </c>
      <c r="F4" s="398" t="s">
        <v>158</v>
      </c>
      <c r="G4" s="390"/>
      <c r="H4" s="386"/>
      <c r="I4" s="386"/>
      <c r="J4" s="386"/>
      <c r="K4" s="386"/>
      <c r="L4" s="386"/>
      <c r="M4" s="386"/>
      <c r="N4" s="386"/>
      <c r="O4" s="386"/>
      <c r="P4" s="395"/>
      <c r="T4" s="407">
        <v>-0.15</v>
      </c>
      <c r="V4" s="406">
        <v>1.375</v>
      </c>
      <c r="W4" s="406" t="s">
        <v>172</v>
      </c>
      <c r="Y4" s="409" t="s">
        <v>165</v>
      </c>
      <c r="AB4" s="395"/>
      <c r="AC4" s="395"/>
      <c r="AD4" s="395"/>
      <c r="AE4" s="395"/>
      <c r="AF4" s="395"/>
      <c r="AG4" s="395"/>
      <c r="AH4" s="386"/>
      <c r="AI4" s="386"/>
      <c r="AJ4" s="386"/>
      <c r="AK4" s="386"/>
      <c r="AL4" s="386"/>
      <c r="AM4" s="386"/>
      <c r="AN4" s="386"/>
      <c r="AO4" s="386"/>
      <c r="AP4" s="386"/>
      <c r="AQ4" s="386"/>
      <c r="AR4" s="386"/>
      <c r="AS4" s="386"/>
      <c r="AT4" s="386"/>
      <c r="AU4" s="386"/>
      <c r="AV4" s="386"/>
      <c r="AW4" s="386"/>
      <c r="AX4" s="386"/>
      <c r="AY4" s="386"/>
      <c r="AZ4" s="386"/>
      <c r="BA4" s="386"/>
      <c r="BB4" s="386"/>
      <c r="BC4" s="386"/>
      <c r="BD4" s="386"/>
    </row>
    <row r="5" spans="1:56" ht="15" thickBot="1" x14ac:dyDescent="0.35">
      <c r="A5" s="425" t="s">
        <v>149</v>
      </c>
      <c r="B5" s="426"/>
      <c r="C5" s="426"/>
      <c r="D5" s="426"/>
      <c r="E5" s="385">
        <v>1.425</v>
      </c>
      <c r="F5" s="395"/>
      <c r="G5" s="390"/>
      <c r="H5" s="386"/>
      <c r="I5" s="386"/>
      <c r="J5" s="386"/>
      <c r="K5" s="386"/>
      <c r="L5" s="386"/>
      <c r="M5" s="386"/>
      <c r="N5" s="386"/>
      <c r="O5" s="386"/>
      <c r="P5" s="395"/>
      <c r="T5" s="407">
        <v>-0.2</v>
      </c>
      <c r="V5" s="406">
        <v>1.425</v>
      </c>
      <c r="Y5" s="409" t="s">
        <v>166</v>
      </c>
      <c r="AB5" s="395"/>
      <c r="AC5" s="395"/>
      <c r="AD5" s="395"/>
      <c r="AE5" s="395"/>
      <c r="AF5" s="395"/>
      <c r="AG5" s="395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</row>
    <row r="6" spans="1:56" ht="15" hidden="1" thickBot="1" x14ac:dyDescent="0.35">
      <c r="A6" s="391"/>
      <c r="B6" s="392"/>
      <c r="C6" s="392"/>
      <c r="D6" s="392"/>
      <c r="E6" s="385">
        <f>IF(E1="Žena",0.91,1)</f>
        <v>1</v>
      </c>
      <c r="F6" s="395"/>
      <c r="G6" s="390"/>
      <c r="H6" s="386"/>
      <c r="I6" s="386"/>
      <c r="J6" s="386"/>
      <c r="K6" s="386"/>
      <c r="L6" s="386"/>
      <c r="M6" s="386"/>
      <c r="N6" s="386"/>
      <c r="O6" s="386"/>
      <c r="P6" s="395"/>
      <c r="T6" s="407">
        <v>-0.25</v>
      </c>
      <c r="V6" s="406">
        <v>1.55</v>
      </c>
      <c r="Y6" s="409" t="s">
        <v>167</v>
      </c>
      <c r="AB6" s="395"/>
      <c r="AC6" s="395"/>
      <c r="AD6" s="395"/>
      <c r="AE6" s="395"/>
      <c r="AF6" s="395"/>
      <c r="AG6" s="395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6"/>
      <c r="BB6" s="386"/>
      <c r="BC6" s="386"/>
      <c r="BD6" s="386"/>
    </row>
    <row r="7" spans="1:56" ht="15" thickBot="1" x14ac:dyDescent="0.35">
      <c r="A7" s="423" t="s">
        <v>151</v>
      </c>
      <c r="B7" s="424"/>
      <c r="C7" s="424"/>
      <c r="D7" s="424"/>
      <c r="E7" s="414">
        <f>IFERROR(IF(E8="Chudnutie",E6*25.3*E4*E5,E6*E2*25.3*E5),"")</f>
        <v>3316.83</v>
      </c>
      <c r="F7" s="398" t="s">
        <v>152</v>
      </c>
      <c r="G7" s="390"/>
      <c r="H7" s="386"/>
      <c r="I7" s="386"/>
      <c r="J7" s="386"/>
      <c r="K7" s="386"/>
      <c r="L7" s="386"/>
      <c r="M7" s="386"/>
      <c r="N7" s="386"/>
      <c r="O7" s="386"/>
      <c r="P7" s="395"/>
      <c r="T7" s="411">
        <v>0</v>
      </c>
      <c r="V7" s="406">
        <v>1.75</v>
      </c>
      <c r="Y7" s="409" t="s">
        <v>173</v>
      </c>
      <c r="AB7" s="395"/>
      <c r="AC7" s="395"/>
      <c r="AD7" s="395"/>
      <c r="AE7" s="395"/>
      <c r="AF7" s="395"/>
      <c r="AG7" s="395"/>
      <c r="AH7" s="386"/>
      <c r="AI7" s="386"/>
      <c r="AJ7" s="386"/>
      <c r="AK7" s="386"/>
      <c r="AL7" s="386"/>
      <c r="AM7" s="386"/>
      <c r="AN7" s="386"/>
      <c r="AO7" s="386"/>
      <c r="AP7" s="386"/>
      <c r="AQ7" s="386"/>
      <c r="AR7" s="386"/>
      <c r="AS7" s="386"/>
      <c r="AT7" s="386"/>
      <c r="AU7" s="386"/>
      <c r="AV7" s="386"/>
      <c r="AW7" s="386"/>
      <c r="AX7" s="386"/>
      <c r="AY7" s="386"/>
      <c r="AZ7" s="386"/>
      <c r="BA7" s="386"/>
      <c r="BB7" s="386"/>
      <c r="BC7" s="386"/>
      <c r="BD7" s="386"/>
    </row>
    <row r="8" spans="1:56" ht="15" thickBot="1" x14ac:dyDescent="0.35">
      <c r="A8" s="425" t="s">
        <v>153</v>
      </c>
      <c r="B8" s="426"/>
      <c r="C8" s="426"/>
      <c r="D8" s="427"/>
      <c r="E8" s="385" t="s">
        <v>154</v>
      </c>
      <c r="F8" s="398"/>
      <c r="G8" s="390"/>
      <c r="H8" s="386"/>
      <c r="I8" s="386"/>
      <c r="J8" s="386"/>
      <c r="K8" s="386"/>
      <c r="L8" s="386"/>
      <c r="M8" s="386"/>
      <c r="N8" s="386"/>
      <c r="O8" s="386"/>
      <c r="P8" s="395"/>
      <c r="T8" s="412">
        <v>0.05</v>
      </c>
      <c r="V8" s="406">
        <v>1.9</v>
      </c>
      <c r="Y8" s="409" t="s">
        <v>168</v>
      </c>
      <c r="AB8" s="395"/>
      <c r="AC8" s="395"/>
      <c r="AD8" s="395"/>
      <c r="AE8" s="395"/>
      <c r="AF8" s="395"/>
      <c r="AG8" s="395"/>
      <c r="AH8" s="386"/>
      <c r="AI8" s="386"/>
      <c r="AJ8" s="386"/>
      <c r="AK8" s="386"/>
      <c r="AL8" s="386"/>
      <c r="AM8" s="386"/>
      <c r="AN8" s="386"/>
      <c r="AO8" s="386"/>
      <c r="AP8" s="386"/>
      <c r="AQ8" s="386"/>
      <c r="AR8" s="386"/>
      <c r="AS8" s="386"/>
      <c r="AT8" s="386"/>
      <c r="AU8" s="386"/>
      <c r="AV8" s="386"/>
      <c r="AW8" s="386"/>
      <c r="AX8" s="386"/>
      <c r="AY8" s="386"/>
      <c r="AZ8" s="386"/>
      <c r="BA8" s="386"/>
      <c r="BB8" s="386"/>
      <c r="BC8" s="386"/>
      <c r="BD8" s="386"/>
    </row>
    <row r="9" spans="1:56" ht="15" thickBot="1" x14ac:dyDescent="0.35">
      <c r="A9" s="425" t="s">
        <v>156</v>
      </c>
      <c r="B9" s="426"/>
      <c r="C9" s="426"/>
      <c r="D9" s="426"/>
      <c r="E9" s="388">
        <v>-0.25</v>
      </c>
      <c r="F9" s="398"/>
      <c r="G9" s="390"/>
      <c r="H9" s="386"/>
      <c r="I9" s="386"/>
      <c r="J9" s="386"/>
      <c r="K9" s="386"/>
      <c r="L9" s="386"/>
      <c r="M9" s="386"/>
      <c r="N9" s="386"/>
      <c r="O9" s="386"/>
      <c r="P9" s="395"/>
      <c r="T9" s="412">
        <v>0.1</v>
      </c>
      <c r="AB9" s="395"/>
      <c r="AC9" s="395"/>
      <c r="AD9" s="395"/>
      <c r="AE9" s="395"/>
      <c r="AF9" s="395"/>
      <c r="AG9" s="395"/>
      <c r="AH9" s="386"/>
      <c r="AI9" s="386"/>
      <c r="AJ9" s="386"/>
      <c r="AK9" s="386"/>
      <c r="AL9" s="386"/>
      <c r="AM9" s="386"/>
      <c r="AN9" s="386"/>
      <c r="AO9" s="386"/>
      <c r="AP9" s="386"/>
      <c r="AQ9" s="386"/>
      <c r="AR9" s="386"/>
      <c r="AS9" s="386"/>
      <c r="AT9" s="386"/>
      <c r="AU9" s="386"/>
      <c r="AV9" s="386"/>
      <c r="AW9" s="386"/>
      <c r="AX9" s="386"/>
      <c r="AY9" s="386"/>
      <c r="AZ9" s="386"/>
      <c r="BA9" s="386"/>
      <c r="BB9" s="386"/>
      <c r="BC9" s="386"/>
      <c r="BD9" s="386"/>
    </row>
    <row r="10" spans="1:56" ht="15" thickBot="1" x14ac:dyDescent="0.35">
      <c r="A10" s="423" t="s">
        <v>159</v>
      </c>
      <c r="B10" s="424"/>
      <c r="C10" s="424"/>
      <c r="D10" s="424"/>
      <c r="E10" s="415">
        <f>IFERROR(IF(E8="Chudnutie",E7*(1+E9),E7*(1+E9)),"")</f>
        <v>2487.6224999999999</v>
      </c>
      <c r="F10" s="398" t="s">
        <v>152</v>
      </c>
      <c r="G10" s="390"/>
      <c r="H10" s="386"/>
      <c r="I10" s="386"/>
      <c r="J10" s="386"/>
      <c r="K10" s="386"/>
      <c r="L10" s="386"/>
      <c r="M10" s="386"/>
      <c r="N10" s="386"/>
      <c r="O10" s="386"/>
      <c r="P10" s="395"/>
      <c r="T10" s="411">
        <v>0.15</v>
      </c>
      <c r="U10" s="406">
        <v>9</v>
      </c>
      <c r="AB10" s="395"/>
      <c r="AC10" s="395"/>
      <c r="AD10" s="395"/>
      <c r="AE10" s="395"/>
      <c r="AF10" s="395"/>
      <c r="AG10" s="395"/>
      <c r="AH10" s="386"/>
      <c r="AI10" s="386"/>
      <c r="AJ10" s="386"/>
      <c r="AK10" s="386"/>
      <c r="AL10" s="386"/>
      <c r="AM10" s="386"/>
      <c r="AN10" s="386"/>
      <c r="AO10" s="386"/>
      <c r="AP10" s="386"/>
      <c r="AQ10" s="386"/>
      <c r="AR10" s="386"/>
      <c r="AS10" s="386"/>
      <c r="AT10" s="386"/>
      <c r="AU10" s="386"/>
      <c r="AV10" s="386"/>
      <c r="AW10" s="386"/>
      <c r="AX10" s="386"/>
      <c r="AY10" s="386"/>
      <c r="AZ10" s="386"/>
      <c r="BA10" s="386"/>
      <c r="BB10" s="386"/>
      <c r="BC10" s="386"/>
      <c r="BD10" s="386"/>
    </row>
    <row r="11" spans="1:56" ht="15" thickBot="1" x14ac:dyDescent="0.35">
      <c r="A11" s="393"/>
      <c r="B11" s="394"/>
      <c r="C11" s="394"/>
      <c r="D11" s="394"/>
      <c r="E11" s="389"/>
      <c r="F11" s="399"/>
      <c r="G11" s="400"/>
      <c r="H11" s="386"/>
      <c r="I11" s="386"/>
      <c r="J11" s="386"/>
      <c r="K11" s="386"/>
      <c r="L11" s="386"/>
      <c r="M11" s="386"/>
      <c r="N11" s="386"/>
      <c r="O11" s="386"/>
      <c r="P11" s="395"/>
      <c r="U11" s="406">
        <v>10</v>
      </c>
      <c r="X11" s="409"/>
      <c r="AA11" s="409"/>
      <c r="AB11" s="395"/>
      <c r="AC11" s="413"/>
      <c r="AD11" s="413"/>
      <c r="AE11" s="395"/>
      <c r="AF11" s="395"/>
      <c r="AG11" s="395"/>
      <c r="AH11" s="386"/>
      <c r="AI11" s="386"/>
      <c r="AJ11" s="386"/>
      <c r="AK11" s="386"/>
      <c r="AL11" s="386"/>
      <c r="AM11" s="386"/>
      <c r="AN11" s="386"/>
      <c r="AO11" s="386"/>
      <c r="AP11" s="386"/>
      <c r="AQ11" s="386"/>
      <c r="AR11" s="386"/>
      <c r="AS11" s="386"/>
      <c r="AT11" s="386"/>
      <c r="AU11" s="386"/>
      <c r="AV11" s="386"/>
      <c r="AW11" s="386"/>
      <c r="AX11" s="386"/>
      <c r="AY11" s="386"/>
      <c r="AZ11" s="386"/>
      <c r="BA11" s="386"/>
      <c r="BB11" s="386"/>
      <c r="BC11" s="386"/>
      <c r="BD11" s="386"/>
    </row>
    <row r="12" spans="1:56" ht="18.600000000000001" customHeight="1" thickTop="1" thickBot="1" x14ac:dyDescent="0.35">
      <c r="A12" s="386"/>
      <c r="B12" s="386"/>
      <c r="C12" s="386"/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95"/>
      <c r="U12" s="406">
        <v>11</v>
      </c>
      <c r="X12" s="409"/>
      <c r="Z12" s="409"/>
      <c r="AA12" s="409"/>
      <c r="AB12" s="413"/>
      <c r="AC12" s="413"/>
      <c r="AD12" s="413"/>
      <c r="AE12" s="395"/>
      <c r="AF12" s="395"/>
      <c r="AG12" s="395"/>
      <c r="AH12" s="386"/>
      <c r="AI12" s="386"/>
      <c r="AJ12" s="386"/>
      <c r="AK12" s="386"/>
      <c r="AL12" s="386"/>
      <c r="AM12" s="386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386"/>
      <c r="BC12" s="386"/>
      <c r="BD12" s="386"/>
    </row>
    <row r="13" spans="1:56" ht="15" customHeight="1" thickBot="1" x14ac:dyDescent="0.35">
      <c r="A13" s="416">
        <v>1.1000000000000001</v>
      </c>
      <c r="B13" s="401" t="s">
        <v>162</v>
      </c>
      <c r="C13" s="402"/>
      <c r="D13" s="402"/>
      <c r="E13" s="402"/>
      <c r="F13" s="402"/>
      <c r="G13" s="402"/>
      <c r="H13" s="403"/>
      <c r="I13" s="386"/>
      <c r="J13" s="386"/>
      <c r="K13" s="386"/>
      <c r="L13" s="386"/>
      <c r="M13" s="386"/>
      <c r="N13" s="386"/>
      <c r="O13" s="386"/>
      <c r="P13" s="395"/>
      <c r="U13" s="406">
        <v>12</v>
      </c>
      <c r="X13" s="409"/>
      <c r="Z13" s="409"/>
      <c r="AA13" s="409"/>
      <c r="AB13" s="413"/>
      <c r="AC13" s="413"/>
      <c r="AD13" s="413"/>
      <c r="AE13" s="413"/>
      <c r="AF13" s="413"/>
      <c r="AG13" s="395"/>
      <c r="AH13" s="386"/>
      <c r="AI13" s="386"/>
      <c r="AJ13" s="386"/>
      <c r="AK13" s="386"/>
      <c r="AL13" s="386"/>
      <c r="AM13" s="386"/>
      <c r="AN13" s="386"/>
      <c r="AO13" s="386"/>
      <c r="AP13" s="386"/>
      <c r="AQ13" s="386"/>
      <c r="AR13" s="386"/>
      <c r="AS13" s="386"/>
      <c r="AT13" s="386"/>
      <c r="AU13" s="386"/>
      <c r="AV13" s="386"/>
      <c r="AW13" s="386"/>
      <c r="AX13" s="386"/>
      <c r="AY13" s="386"/>
      <c r="AZ13" s="386"/>
      <c r="BA13" s="386"/>
      <c r="BB13" s="386"/>
      <c r="BC13" s="386"/>
      <c r="BD13" s="386"/>
    </row>
    <row r="14" spans="1:56" ht="22.8" customHeight="1" thickBot="1" x14ac:dyDescent="0.35">
      <c r="A14" s="417"/>
      <c r="B14" s="404"/>
      <c r="C14" s="405"/>
      <c r="D14" s="405"/>
      <c r="E14" s="405"/>
      <c r="F14" s="405"/>
      <c r="G14" s="405"/>
      <c r="H14" s="405"/>
      <c r="I14" s="386"/>
      <c r="J14" s="386"/>
      <c r="K14" s="386"/>
      <c r="L14" s="386"/>
      <c r="M14" s="386"/>
      <c r="N14" s="386"/>
      <c r="O14" s="386"/>
      <c r="P14" s="395"/>
      <c r="U14" s="406">
        <v>13</v>
      </c>
      <c r="X14" s="409"/>
      <c r="Z14" s="409"/>
      <c r="AA14" s="409"/>
      <c r="AB14" s="413"/>
      <c r="AC14" s="413"/>
      <c r="AD14" s="413"/>
      <c r="AE14" s="395"/>
      <c r="AF14" s="395"/>
      <c r="AG14" s="395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</row>
    <row r="15" spans="1:56" ht="33" customHeight="1" thickBot="1" x14ac:dyDescent="0.35">
      <c r="A15" s="417">
        <v>1.1599999999999999</v>
      </c>
      <c r="B15" s="420" t="s">
        <v>163</v>
      </c>
      <c r="C15" s="421"/>
      <c r="D15" s="421"/>
      <c r="E15" s="421"/>
      <c r="F15" s="421"/>
      <c r="G15" s="421"/>
      <c r="H15" s="422"/>
      <c r="I15" s="386"/>
      <c r="J15" s="386"/>
      <c r="K15" s="386"/>
      <c r="L15" s="386"/>
      <c r="M15" s="386"/>
      <c r="N15" s="386"/>
      <c r="O15" s="386"/>
      <c r="P15" s="395"/>
      <c r="Z15" s="409"/>
      <c r="AA15" s="409"/>
      <c r="AB15" s="413"/>
      <c r="AC15" s="413"/>
      <c r="AD15" s="413"/>
      <c r="AE15" s="395"/>
      <c r="AF15" s="395"/>
      <c r="AG15" s="395"/>
      <c r="AH15" s="386"/>
      <c r="AI15" s="386"/>
      <c r="AJ15" s="386"/>
      <c r="AK15" s="386"/>
      <c r="AL15" s="386"/>
      <c r="AM15" s="386"/>
      <c r="AN15" s="386"/>
      <c r="AO15" s="386"/>
      <c r="AP15" s="386"/>
      <c r="AQ15" s="386"/>
      <c r="AR15" s="386"/>
      <c r="AS15" s="386"/>
      <c r="AT15" s="386"/>
      <c r="AU15" s="386"/>
      <c r="AV15" s="386"/>
      <c r="AW15" s="386"/>
      <c r="AX15" s="386"/>
      <c r="AY15" s="386"/>
      <c r="AZ15" s="386"/>
      <c r="BA15" s="386"/>
      <c r="BB15" s="386"/>
      <c r="BC15" s="386"/>
      <c r="BD15" s="386"/>
    </row>
    <row r="16" spans="1:56" ht="15" thickBot="1" x14ac:dyDescent="0.35">
      <c r="A16" s="417"/>
      <c r="B16" s="405"/>
      <c r="C16" s="405"/>
      <c r="D16" s="405"/>
      <c r="E16" s="405"/>
      <c r="F16" s="405"/>
      <c r="G16" s="405"/>
      <c r="H16" s="405"/>
      <c r="I16" s="386"/>
      <c r="J16" s="386"/>
      <c r="K16" s="386"/>
      <c r="L16" s="386"/>
      <c r="M16" s="386"/>
      <c r="N16" s="386"/>
      <c r="O16" s="386"/>
      <c r="P16" s="395"/>
      <c r="AB16" s="395"/>
      <c r="AC16" s="395"/>
      <c r="AD16" s="395"/>
      <c r="AE16" s="395"/>
      <c r="AF16" s="395"/>
      <c r="AG16" s="395"/>
      <c r="AH16" s="386"/>
      <c r="AI16" s="386"/>
      <c r="AJ16" s="386"/>
      <c r="AK16" s="386"/>
      <c r="AL16" s="386"/>
      <c r="AM16" s="386"/>
      <c r="AN16" s="386"/>
      <c r="AO16" s="386"/>
      <c r="AP16" s="386"/>
      <c r="AQ16" s="386"/>
      <c r="AR16" s="386"/>
      <c r="AS16" s="386"/>
      <c r="AT16" s="386"/>
      <c r="AU16" s="386"/>
      <c r="AV16" s="386"/>
      <c r="AW16" s="386"/>
      <c r="AX16" s="386"/>
      <c r="AY16" s="386"/>
      <c r="AZ16" s="386"/>
      <c r="BA16" s="386"/>
      <c r="BB16" s="386"/>
      <c r="BC16" s="386"/>
      <c r="BD16" s="386"/>
    </row>
    <row r="17" spans="1:56" ht="15" thickBot="1" x14ac:dyDescent="0.35">
      <c r="A17" s="417">
        <v>1.2</v>
      </c>
      <c r="B17" s="401" t="s">
        <v>164</v>
      </c>
      <c r="C17" s="402"/>
      <c r="D17" s="402"/>
      <c r="E17" s="402"/>
      <c r="F17" s="402"/>
      <c r="G17" s="402"/>
      <c r="H17" s="403"/>
      <c r="I17" s="386"/>
      <c r="J17" s="386"/>
      <c r="K17" s="386"/>
      <c r="L17" s="386"/>
      <c r="M17" s="386"/>
      <c r="N17" s="386"/>
      <c r="O17" s="386"/>
      <c r="P17" s="395"/>
      <c r="AB17" s="395"/>
      <c r="AC17" s="395"/>
      <c r="AD17" s="395"/>
      <c r="AE17" s="395"/>
      <c r="AF17" s="395"/>
      <c r="AG17" s="395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86"/>
      <c r="BC17" s="386"/>
      <c r="BD17" s="386"/>
    </row>
    <row r="18" spans="1:56" ht="15" thickBot="1" x14ac:dyDescent="0.35">
      <c r="A18" s="417"/>
      <c r="B18" s="405"/>
      <c r="C18" s="405"/>
      <c r="D18" s="405"/>
      <c r="E18" s="405"/>
      <c r="F18" s="405"/>
      <c r="G18" s="405"/>
      <c r="H18" s="405"/>
      <c r="I18" s="386"/>
      <c r="J18" s="386"/>
      <c r="K18" s="386"/>
      <c r="L18" s="386"/>
      <c r="M18" s="386"/>
      <c r="N18" s="386"/>
      <c r="O18" s="386"/>
      <c r="P18" s="395"/>
      <c r="AB18" s="395"/>
      <c r="AC18" s="395"/>
      <c r="AD18" s="395"/>
      <c r="AE18" s="395"/>
      <c r="AF18" s="395"/>
      <c r="AG18" s="395"/>
      <c r="AH18" s="386"/>
      <c r="AI18" s="386"/>
      <c r="AJ18" s="386"/>
      <c r="AK18" s="386"/>
      <c r="AL18" s="386"/>
      <c r="AM18" s="386"/>
      <c r="AN18" s="386"/>
      <c r="AO18" s="386"/>
      <c r="AP18" s="386"/>
      <c r="AQ18" s="386"/>
      <c r="AR18" s="386"/>
      <c r="AS18" s="386"/>
      <c r="AT18" s="386"/>
      <c r="AU18" s="386"/>
      <c r="AV18" s="386"/>
      <c r="AW18" s="386"/>
      <c r="AX18" s="386"/>
      <c r="AY18" s="386"/>
      <c r="AZ18" s="386"/>
      <c r="BA18" s="386"/>
      <c r="BB18" s="386"/>
      <c r="BC18" s="386"/>
      <c r="BD18" s="386"/>
    </row>
    <row r="19" spans="1:56" ht="27.6" customHeight="1" thickBot="1" x14ac:dyDescent="0.35">
      <c r="A19" s="419">
        <v>1.375</v>
      </c>
      <c r="B19" s="420" t="s">
        <v>175</v>
      </c>
      <c r="C19" s="421"/>
      <c r="D19" s="421"/>
      <c r="E19" s="421"/>
      <c r="F19" s="421"/>
      <c r="G19" s="421"/>
      <c r="H19" s="422"/>
      <c r="I19" s="386"/>
      <c r="J19" s="386"/>
      <c r="K19" s="386"/>
      <c r="L19" s="386"/>
      <c r="M19" s="386"/>
      <c r="N19" s="386"/>
      <c r="O19" s="386"/>
      <c r="P19" s="395"/>
      <c r="AB19" s="395"/>
      <c r="AC19" s="395"/>
      <c r="AD19" s="395"/>
      <c r="AE19" s="395"/>
      <c r="AF19" s="395"/>
      <c r="AG19" s="395"/>
      <c r="AH19" s="386"/>
      <c r="AI19" s="386"/>
      <c r="AJ19" s="386"/>
      <c r="AK19" s="386"/>
      <c r="AL19" s="386"/>
      <c r="AM19" s="386"/>
      <c r="AN19" s="386"/>
      <c r="AO19" s="386"/>
      <c r="AP19" s="386"/>
      <c r="AQ19" s="386"/>
      <c r="AR19" s="386"/>
      <c r="AS19" s="386"/>
      <c r="AT19" s="386"/>
      <c r="AU19" s="386"/>
      <c r="AV19" s="386"/>
      <c r="AW19" s="386"/>
      <c r="AX19" s="386"/>
      <c r="AY19" s="386"/>
      <c r="AZ19" s="386"/>
      <c r="BA19" s="386"/>
      <c r="BB19" s="386"/>
      <c r="BC19" s="386"/>
      <c r="BD19" s="386"/>
    </row>
    <row r="20" spans="1:56" ht="15" thickBot="1" x14ac:dyDescent="0.35">
      <c r="A20" s="417"/>
      <c r="B20" s="404"/>
      <c r="C20" s="405"/>
      <c r="D20" s="405"/>
      <c r="E20" s="405"/>
      <c r="F20" s="405"/>
      <c r="G20" s="405"/>
      <c r="H20" s="405"/>
      <c r="I20" s="386"/>
      <c r="J20" s="386"/>
      <c r="K20" s="386"/>
      <c r="L20" s="386"/>
      <c r="M20" s="386"/>
      <c r="N20" s="386"/>
      <c r="O20" s="386"/>
      <c r="P20" s="395"/>
      <c r="AB20" s="395"/>
      <c r="AC20" s="395"/>
      <c r="AD20" s="395"/>
      <c r="AE20" s="395"/>
      <c r="AF20" s="395"/>
      <c r="AG20" s="395"/>
      <c r="AH20" s="386"/>
      <c r="AI20" s="386"/>
      <c r="AJ20" s="386"/>
      <c r="AK20" s="386"/>
      <c r="AL20" s="386"/>
      <c r="AM20" s="386"/>
      <c r="AN20" s="386"/>
      <c r="AO20" s="386"/>
      <c r="AP20" s="386"/>
      <c r="AQ20" s="386"/>
      <c r="AR20" s="386"/>
      <c r="AS20" s="386"/>
      <c r="AT20" s="386"/>
      <c r="AU20" s="386"/>
      <c r="AV20" s="386"/>
      <c r="AW20" s="386"/>
      <c r="AX20" s="386"/>
      <c r="AY20" s="386"/>
      <c r="AZ20" s="386"/>
      <c r="BA20" s="386"/>
      <c r="BB20" s="386"/>
      <c r="BC20" s="386"/>
      <c r="BD20" s="386"/>
    </row>
    <row r="21" spans="1:56" ht="37.799999999999997" customHeight="1" thickBot="1" x14ac:dyDescent="0.35">
      <c r="A21" s="419">
        <v>1.425</v>
      </c>
      <c r="B21" s="420" t="s">
        <v>176</v>
      </c>
      <c r="C21" s="421"/>
      <c r="D21" s="421"/>
      <c r="E21" s="421"/>
      <c r="F21" s="421"/>
      <c r="G21" s="421"/>
      <c r="H21" s="422"/>
      <c r="I21" s="386"/>
      <c r="J21" s="386"/>
      <c r="K21" s="386"/>
      <c r="L21" s="386"/>
      <c r="M21" s="386"/>
      <c r="N21" s="386"/>
      <c r="O21" s="386"/>
      <c r="P21" s="395"/>
      <c r="AB21" s="395"/>
      <c r="AC21" s="395"/>
      <c r="AD21" s="395"/>
      <c r="AE21" s="395"/>
      <c r="AF21" s="395"/>
      <c r="AG21" s="395"/>
      <c r="AH21" s="386"/>
      <c r="AI21" s="386"/>
      <c r="AJ21" s="386"/>
      <c r="AK21" s="386"/>
      <c r="AL21" s="386"/>
      <c r="AM21" s="386"/>
      <c r="AN21" s="386"/>
      <c r="AO21" s="386"/>
      <c r="AP21" s="386"/>
      <c r="AQ21" s="386"/>
      <c r="AR21" s="386"/>
      <c r="AS21" s="386"/>
      <c r="AT21" s="386"/>
      <c r="AU21" s="386"/>
      <c r="AV21" s="386"/>
      <c r="AW21" s="386"/>
      <c r="AX21" s="386"/>
      <c r="AY21" s="386"/>
      <c r="AZ21" s="386"/>
      <c r="BA21" s="386"/>
      <c r="BB21" s="386"/>
      <c r="BC21" s="386"/>
      <c r="BD21" s="386"/>
    </row>
    <row r="22" spans="1:56" ht="15" thickBot="1" x14ac:dyDescent="0.35">
      <c r="A22" s="417"/>
      <c r="B22" s="404"/>
      <c r="C22" s="405"/>
      <c r="D22" s="405"/>
      <c r="E22" s="405"/>
      <c r="F22" s="405"/>
      <c r="G22" s="405"/>
      <c r="H22" s="405"/>
      <c r="I22" s="386"/>
      <c r="J22" s="386"/>
      <c r="K22" s="386"/>
      <c r="L22" s="386"/>
      <c r="M22" s="386"/>
      <c r="N22" s="386"/>
      <c r="O22" s="386"/>
      <c r="P22" s="395"/>
      <c r="AB22" s="395"/>
      <c r="AC22" s="395"/>
      <c r="AD22" s="395"/>
      <c r="AE22" s="395"/>
      <c r="AF22" s="395"/>
      <c r="AG22" s="395"/>
      <c r="AH22" s="386"/>
      <c r="AI22" s="386"/>
      <c r="AJ22" s="386"/>
      <c r="AK22" s="386"/>
      <c r="AL22" s="386"/>
      <c r="AM22" s="386"/>
      <c r="AN22" s="386"/>
      <c r="AO22" s="386"/>
      <c r="AP22" s="386"/>
      <c r="AQ22" s="386"/>
      <c r="AR22" s="386"/>
      <c r="AS22" s="386"/>
      <c r="AT22" s="386"/>
      <c r="AU22" s="386"/>
      <c r="AV22" s="386"/>
      <c r="AW22" s="386"/>
      <c r="AX22" s="386"/>
      <c r="AY22" s="386"/>
      <c r="AZ22" s="386"/>
      <c r="BA22" s="386"/>
      <c r="BB22" s="386"/>
      <c r="BC22" s="386"/>
      <c r="BD22" s="386"/>
    </row>
    <row r="23" spans="1:56" ht="15" thickBot="1" x14ac:dyDescent="0.35">
      <c r="A23" s="417">
        <v>1.55</v>
      </c>
      <c r="B23" s="401" t="s">
        <v>177</v>
      </c>
      <c r="C23" s="402"/>
      <c r="D23" s="402"/>
      <c r="E23" s="402"/>
      <c r="F23" s="402"/>
      <c r="G23" s="402"/>
      <c r="H23" s="403"/>
      <c r="I23" s="386"/>
      <c r="J23" s="386"/>
      <c r="K23" s="386"/>
      <c r="L23" s="386"/>
      <c r="M23" s="386"/>
      <c r="N23" s="386"/>
      <c r="O23" s="386"/>
      <c r="P23" s="395"/>
      <c r="AB23" s="395"/>
      <c r="AC23" s="395"/>
      <c r="AD23" s="395"/>
      <c r="AE23" s="395"/>
      <c r="AF23" s="395"/>
      <c r="AG23" s="395"/>
      <c r="AH23" s="386"/>
      <c r="AI23" s="386"/>
      <c r="AJ23" s="386"/>
      <c r="AK23" s="386"/>
      <c r="AL23" s="386"/>
      <c r="AM23" s="386"/>
      <c r="AN23" s="386"/>
      <c r="AO23" s="386"/>
      <c r="AP23" s="386"/>
      <c r="AQ23" s="386"/>
      <c r="AR23" s="386"/>
      <c r="AS23" s="386"/>
      <c r="AT23" s="386"/>
      <c r="AU23" s="386"/>
      <c r="AV23" s="386"/>
      <c r="AW23" s="386"/>
      <c r="AX23" s="386"/>
      <c r="AY23" s="386"/>
      <c r="AZ23" s="386"/>
      <c r="BA23" s="386"/>
      <c r="BB23" s="386"/>
      <c r="BC23" s="386"/>
      <c r="BD23" s="386"/>
    </row>
    <row r="24" spans="1:56" ht="15" thickBot="1" x14ac:dyDescent="0.35">
      <c r="A24" s="417"/>
      <c r="B24" s="404"/>
      <c r="C24" s="405"/>
      <c r="D24" s="405"/>
      <c r="E24" s="405"/>
      <c r="F24" s="405"/>
      <c r="G24" s="405"/>
      <c r="H24" s="405"/>
      <c r="I24" s="386"/>
      <c r="J24" s="386"/>
      <c r="K24" s="386"/>
      <c r="L24" s="386"/>
      <c r="M24" s="386"/>
      <c r="N24" s="386"/>
      <c r="O24" s="386"/>
      <c r="P24" s="395"/>
      <c r="AB24" s="395"/>
      <c r="AC24" s="395"/>
      <c r="AD24" s="395"/>
      <c r="AE24" s="395"/>
      <c r="AF24" s="395"/>
      <c r="AG24" s="395"/>
      <c r="AH24" s="386"/>
      <c r="AI24" s="386"/>
      <c r="AJ24" s="386"/>
      <c r="AK24" s="386"/>
      <c r="AL24" s="386"/>
      <c r="AM24" s="386"/>
      <c r="AN24" s="386"/>
      <c r="AO24" s="386"/>
      <c r="AP24" s="386"/>
      <c r="AQ24" s="386"/>
      <c r="AR24" s="386"/>
      <c r="AS24" s="386"/>
      <c r="AT24" s="386"/>
      <c r="AU24" s="386"/>
      <c r="AV24" s="386"/>
      <c r="AW24" s="386"/>
      <c r="AX24" s="386"/>
      <c r="AY24" s="386"/>
      <c r="AZ24" s="386"/>
      <c r="BA24" s="386"/>
      <c r="BB24" s="386"/>
      <c r="BC24" s="386"/>
      <c r="BD24" s="386"/>
    </row>
    <row r="25" spans="1:56" ht="27.6" customHeight="1" thickBot="1" x14ac:dyDescent="0.35">
      <c r="A25" s="417">
        <v>1.75</v>
      </c>
      <c r="B25" s="420" t="s">
        <v>178</v>
      </c>
      <c r="C25" s="421"/>
      <c r="D25" s="421"/>
      <c r="E25" s="421"/>
      <c r="F25" s="421"/>
      <c r="G25" s="421"/>
      <c r="H25" s="422"/>
      <c r="I25" s="386"/>
      <c r="J25" s="386"/>
      <c r="K25" s="386"/>
      <c r="L25" s="386"/>
      <c r="M25" s="386"/>
      <c r="N25" s="386"/>
      <c r="O25" s="386"/>
      <c r="P25" s="395"/>
      <c r="AB25" s="395"/>
      <c r="AC25" s="395"/>
      <c r="AD25" s="395"/>
      <c r="AE25" s="395"/>
      <c r="AF25" s="395"/>
      <c r="AG25" s="395"/>
      <c r="AH25" s="386"/>
      <c r="AI25" s="386"/>
      <c r="AJ25" s="386"/>
      <c r="AK25" s="386"/>
      <c r="AL25" s="386"/>
      <c r="AM25" s="386"/>
      <c r="AN25" s="386"/>
      <c r="AO25" s="386"/>
      <c r="AP25" s="386"/>
      <c r="AQ25" s="386"/>
      <c r="AR25" s="386"/>
      <c r="AS25" s="386"/>
      <c r="AT25" s="386"/>
      <c r="AU25" s="386"/>
      <c r="AV25" s="386"/>
      <c r="AW25" s="386"/>
      <c r="AX25" s="386"/>
      <c r="AY25" s="386"/>
      <c r="AZ25" s="386"/>
      <c r="BA25" s="386"/>
      <c r="BB25" s="386"/>
      <c r="BC25" s="386"/>
      <c r="BD25" s="386"/>
    </row>
    <row r="26" spans="1:56" ht="15" thickBot="1" x14ac:dyDescent="0.35">
      <c r="A26" s="417"/>
      <c r="B26" s="404"/>
      <c r="C26" s="405"/>
      <c r="D26" s="405"/>
      <c r="E26" s="405"/>
      <c r="F26" s="405"/>
      <c r="G26" s="405"/>
      <c r="H26" s="405"/>
      <c r="I26" s="386"/>
      <c r="J26" s="386"/>
      <c r="K26" s="386"/>
      <c r="L26" s="386"/>
      <c r="M26" s="386"/>
      <c r="N26" s="386"/>
      <c r="O26" s="386"/>
      <c r="P26" s="395"/>
      <c r="AB26" s="395"/>
      <c r="AC26" s="395"/>
      <c r="AD26" s="395"/>
      <c r="AE26" s="395"/>
      <c r="AF26" s="395"/>
      <c r="AG26" s="395"/>
      <c r="AH26" s="386"/>
      <c r="AI26" s="386"/>
      <c r="AJ26" s="386"/>
      <c r="AK26" s="386"/>
      <c r="AL26" s="386"/>
      <c r="AM26" s="386"/>
      <c r="AN26" s="386"/>
      <c r="AO26" s="386"/>
      <c r="AP26" s="386"/>
      <c r="AQ26" s="386"/>
      <c r="AR26" s="386"/>
      <c r="AS26" s="386"/>
      <c r="AT26" s="386"/>
      <c r="AU26" s="386"/>
      <c r="AV26" s="386"/>
      <c r="AW26" s="386"/>
      <c r="AX26" s="386"/>
      <c r="AY26" s="386"/>
      <c r="AZ26" s="386"/>
      <c r="BA26" s="386"/>
      <c r="BB26" s="386"/>
      <c r="BC26" s="386"/>
      <c r="BD26" s="386"/>
    </row>
    <row r="27" spans="1:56" ht="33" customHeight="1" thickBot="1" x14ac:dyDescent="0.35">
      <c r="A27" s="418">
        <v>1.9</v>
      </c>
      <c r="B27" s="420" t="s">
        <v>179</v>
      </c>
      <c r="C27" s="421"/>
      <c r="D27" s="421"/>
      <c r="E27" s="421"/>
      <c r="F27" s="421"/>
      <c r="G27" s="421"/>
      <c r="H27" s="422"/>
      <c r="I27" s="386"/>
      <c r="J27" s="386"/>
      <c r="K27" s="386"/>
      <c r="L27" s="386"/>
      <c r="M27" s="386"/>
      <c r="N27" s="386"/>
      <c r="O27" s="386"/>
      <c r="P27" s="395"/>
      <c r="AB27" s="395"/>
      <c r="AC27" s="395"/>
      <c r="AD27" s="395"/>
      <c r="AE27" s="395"/>
      <c r="AF27" s="395"/>
      <c r="AG27" s="395"/>
      <c r="AH27" s="386"/>
      <c r="AI27" s="386"/>
      <c r="AJ27" s="386"/>
      <c r="AK27" s="386"/>
      <c r="AL27" s="386"/>
      <c r="AM27" s="386"/>
      <c r="AN27" s="386"/>
      <c r="AO27" s="386"/>
      <c r="AP27" s="386"/>
      <c r="AQ27" s="386"/>
      <c r="AR27" s="386"/>
      <c r="AS27" s="386"/>
      <c r="AT27" s="386"/>
      <c r="AU27" s="386"/>
      <c r="AV27" s="386"/>
      <c r="AW27" s="386"/>
      <c r="AX27" s="386"/>
      <c r="AY27" s="386"/>
      <c r="AZ27" s="386"/>
      <c r="BA27" s="386"/>
      <c r="BB27" s="386"/>
      <c r="BC27" s="386"/>
      <c r="BD27" s="386"/>
    </row>
    <row r="28" spans="1:56" x14ac:dyDescent="0.3">
      <c r="A28" s="395"/>
      <c r="B28" s="395"/>
      <c r="C28" s="395"/>
      <c r="D28" s="395"/>
      <c r="E28" s="395"/>
      <c r="F28" s="395"/>
      <c r="G28" s="395"/>
      <c r="H28" s="395"/>
      <c r="I28" s="386"/>
      <c r="J28" s="386"/>
      <c r="K28" s="386"/>
      <c r="L28" s="386"/>
      <c r="M28" s="386"/>
      <c r="N28" s="386"/>
      <c r="O28" s="386"/>
      <c r="P28" s="395"/>
      <c r="AB28" s="395"/>
      <c r="AC28" s="395"/>
      <c r="AD28" s="395"/>
      <c r="AE28" s="395"/>
      <c r="AF28" s="395"/>
      <c r="AG28" s="395"/>
      <c r="AH28" s="386"/>
      <c r="AI28" s="386"/>
      <c r="AJ28" s="386"/>
      <c r="AK28" s="386"/>
      <c r="AL28" s="386"/>
      <c r="AM28" s="386"/>
      <c r="AN28" s="386"/>
      <c r="AO28" s="386"/>
      <c r="AP28" s="386"/>
      <c r="AQ28" s="386"/>
      <c r="AR28" s="386"/>
      <c r="AS28" s="386"/>
      <c r="AT28" s="386"/>
      <c r="AU28" s="386"/>
      <c r="AV28" s="386"/>
      <c r="AW28" s="386"/>
      <c r="AX28" s="386"/>
      <c r="AY28" s="386"/>
      <c r="AZ28" s="386"/>
      <c r="BA28" s="386"/>
      <c r="BB28" s="386"/>
      <c r="BC28" s="386"/>
      <c r="BD28" s="386"/>
    </row>
    <row r="29" spans="1:56" x14ac:dyDescent="0.3">
      <c r="A29" s="395"/>
      <c r="B29" s="395"/>
      <c r="C29" s="395"/>
      <c r="D29" s="395"/>
      <c r="E29" s="395"/>
      <c r="F29" s="395"/>
      <c r="G29" s="395"/>
      <c r="H29" s="395"/>
      <c r="I29" s="386"/>
      <c r="J29" s="386"/>
      <c r="K29" s="386"/>
      <c r="L29" s="386"/>
      <c r="M29" s="386"/>
      <c r="N29" s="386"/>
      <c r="O29" s="386"/>
      <c r="P29" s="395"/>
      <c r="AB29" s="395"/>
      <c r="AC29" s="395"/>
      <c r="AD29" s="395"/>
      <c r="AE29" s="395"/>
      <c r="AF29" s="395"/>
      <c r="AG29" s="395"/>
      <c r="AH29" s="386"/>
      <c r="AI29" s="386"/>
      <c r="AJ29" s="386"/>
      <c r="AK29" s="386"/>
      <c r="AL29" s="386"/>
      <c r="AM29" s="386"/>
      <c r="AN29" s="386"/>
      <c r="AO29" s="386"/>
      <c r="AP29" s="386"/>
      <c r="AQ29" s="386"/>
      <c r="AR29" s="386"/>
      <c r="AS29" s="386"/>
      <c r="AT29" s="386"/>
      <c r="AU29" s="386"/>
      <c r="AV29" s="386"/>
      <c r="AW29" s="386"/>
      <c r="AX29" s="386"/>
      <c r="AY29" s="386"/>
      <c r="AZ29" s="386"/>
      <c r="BA29" s="386"/>
      <c r="BB29" s="386"/>
      <c r="BC29" s="386"/>
      <c r="BD29" s="386"/>
    </row>
    <row r="30" spans="1:56" x14ac:dyDescent="0.3">
      <c r="A30" s="395"/>
      <c r="B30" s="395"/>
      <c r="C30" s="395"/>
      <c r="D30" s="395"/>
      <c r="E30" s="395"/>
      <c r="F30" s="395"/>
      <c r="G30" s="395"/>
      <c r="H30" s="395"/>
      <c r="I30" s="386"/>
      <c r="J30" s="386"/>
      <c r="K30" s="386"/>
      <c r="L30" s="386"/>
      <c r="M30" s="386"/>
      <c r="N30" s="386"/>
      <c r="O30" s="386"/>
      <c r="P30" s="395"/>
      <c r="AB30" s="395"/>
      <c r="AC30" s="395"/>
      <c r="AD30" s="395"/>
      <c r="AE30" s="395"/>
      <c r="AF30" s="395"/>
      <c r="AG30" s="395"/>
      <c r="AH30" s="386"/>
      <c r="AI30" s="386"/>
      <c r="AJ30" s="386"/>
      <c r="AK30" s="386"/>
      <c r="AL30" s="386"/>
      <c r="AM30" s="386"/>
      <c r="AN30" s="386"/>
      <c r="AO30" s="386"/>
      <c r="AP30" s="386"/>
      <c r="AQ30" s="386"/>
      <c r="AR30" s="386"/>
      <c r="AS30" s="386"/>
      <c r="AT30" s="386"/>
      <c r="AU30" s="386"/>
      <c r="AV30" s="386"/>
      <c r="AW30" s="386"/>
      <c r="AX30" s="386"/>
      <c r="AY30" s="386"/>
      <c r="AZ30" s="386"/>
      <c r="BA30" s="386"/>
      <c r="BB30" s="386"/>
      <c r="BC30" s="386"/>
      <c r="BD30" s="386"/>
    </row>
    <row r="31" spans="1:56" ht="30" customHeight="1" x14ac:dyDescent="0.3">
      <c r="A31" s="395"/>
      <c r="B31" s="395"/>
      <c r="C31" s="395"/>
      <c r="D31" s="395"/>
      <c r="E31" s="395"/>
      <c r="F31" s="395"/>
      <c r="G31" s="395"/>
      <c r="H31" s="395"/>
      <c r="I31" s="386"/>
      <c r="J31" s="386"/>
      <c r="K31" s="386"/>
      <c r="L31" s="386"/>
      <c r="M31" s="386"/>
      <c r="N31" s="386"/>
      <c r="O31" s="386"/>
      <c r="P31" s="395"/>
      <c r="AB31" s="395"/>
      <c r="AC31" s="395"/>
      <c r="AD31" s="395"/>
      <c r="AE31" s="395"/>
      <c r="AF31" s="395"/>
      <c r="AG31" s="395"/>
      <c r="AH31" s="386"/>
      <c r="AI31" s="386"/>
      <c r="AJ31" s="386"/>
      <c r="AK31" s="386"/>
      <c r="AL31" s="386"/>
      <c r="AM31" s="386"/>
      <c r="AN31" s="386"/>
      <c r="AO31" s="386"/>
      <c r="AP31" s="386"/>
      <c r="AQ31" s="386"/>
      <c r="AR31" s="386"/>
      <c r="AS31" s="386"/>
      <c r="AT31" s="386"/>
      <c r="AU31" s="386"/>
      <c r="AV31" s="386"/>
      <c r="AW31" s="386"/>
      <c r="AX31" s="386"/>
      <c r="AY31" s="386"/>
      <c r="AZ31" s="386"/>
      <c r="BA31" s="386"/>
      <c r="BB31" s="386"/>
      <c r="BC31" s="386"/>
      <c r="BD31" s="386"/>
    </row>
    <row r="32" spans="1:56" x14ac:dyDescent="0.3">
      <c r="A32" s="386"/>
      <c r="B32" s="386"/>
      <c r="C32" s="386"/>
      <c r="D32" s="386"/>
      <c r="E32" s="386"/>
      <c r="F32" s="386"/>
      <c r="G32" s="386"/>
      <c r="H32" s="386"/>
      <c r="I32" s="386"/>
      <c r="J32" s="386"/>
      <c r="K32" s="386"/>
      <c r="L32" s="386"/>
      <c r="M32" s="386"/>
      <c r="N32" s="386"/>
      <c r="O32" s="386"/>
      <c r="P32" s="395"/>
      <c r="AB32" s="395"/>
      <c r="AC32" s="395"/>
      <c r="AD32" s="395"/>
      <c r="AE32" s="395"/>
      <c r="AF32" s="395"/>
      <c r="AG32" s="395"/>
      <c r="AH32" s="386"/>
      <c r="AI32" s="386"/>
      <c r="AJ32" s="386"/>
      <c r="AK32" s="386"/>
      <c r="AL32" s="386"/>
      <c r="AM32" s="386"/>
      <c r="AN32" s="386"/>
      <c r="AO32" s="386"/>
      <c r="AP32" s="386"/>
      <c r="AQ32" s="386"/>
      <c r="AR32" s="386"/>
      <c r="AS32" s="386"/>
      <c r="AT32" s="386"/>
      <c r="AU32" s="386"/>
      <c r="AV32" s="386"/>
      <c r="AW32" s="386"/>
      <c r="AX32" s="386"/>
      <c r="AY32" s="386"/>
      <c r="AZ32" s="386"/>
      <c r="BA32" s="386"/>
      <c r="BB32" s="386"/>
      <c r="BC32" s="386"/>
      <c r="BD32" s="386"/>
    </row>
    <row r="33" spans="1:56" ht="26.4" customHeight="1" x14ac:dyDescent="0.3">
      <c r="A33" s="386"/>
      <c r="B33" s="386"/>
      <c r="C33" s="386"/>
      <c r="D33" s="386"/>
      <c r="E33" s="386"/>
      <c r="F33" s="386"/>
      <c r="G33" s="386"/>
      <c r="H33" s="386"/>
      <c r="I33" s="386"/>
      <c r="J33" s="386"/>
      <c r="K33" s="386"/>
      <c r="L33" s="386"/>
      <c r="M33" s="386"/>
      <c r="N33" s="386"/>
      <c r="O33" s="386"/>
      <c r="P33" s="395"/>
      <c r="AB33" s="395"/>
      <c r="AC33" s="395"/>
      <c r="AD33" s="395"/>
      <c r="AE33" s="395"/>
      <c r="AF33" s="395"/>
      <c r="AG33" s="395"/>
      <c r="AH33" s="386"/>
      <c r="AI33" s="386"/>
      <c r="AJ33" s="386"/>
      <c r="AK33" s="386"/>
      <c r="AL33" s="386"/>
      <c r="AM33" s="386"/>
      <c r="AN33" s="386"/>
      <c r="AO33" s="386"/>
      <c r="AP33" s="386"/>
      <c r="AQ33" s="386"/>
      <c r="AR33" s="386"/>
      <c r="AS33" s="386"/>
      <c r="AT33" s="386"/>
      <c r="AU33" s="386"/>
      <c r="AV33" s="386"/>
      <c r="AW33" s="386"/>
      <c r="AX33" s="386"/>
      <c r="AY33" s="386"/>
      <c r="AZ33" s="386"/>
      <c r="BA33" s="386"/>
      <c r="BB33" s="386"/>
      <c r="BC33" s="386"/>
      <c r="BD33" s="386"/>
    </row>
    <row r="34" spans="1:56" x14ac:dyDescent="0.3">
      <c r="A34" s="386"/>
      <c r="B34" s="386"/>
      <c r="C34" s="386"/>
      <c r="D34" s="386"/>
      <c r="E34" s="386"/>
      <c r="F34" s="386"/>
      <c r="G34" s="386"/>
      <c r="H34" s="386"/>
      <c r="I34" s="386"/>
      <c r="J34" s="386"/>
      <c r="K34" s="386"/>
      <c r="L34" s="386"/>
      <c r="M34" s="386"/>
      <c r="N34" s="386"/>
      <c r="O34" s="386"/>
      <c r="P34" s="395"/>
      <c r="AB34" s="395"/>
      <c r="AC34" s="395"/>
      <c r="AD34" s="395"/>
      <c r="AE34" s="395"/>
      <c r="AF34" s="395"/>
      <c r="AG34" s="395"/>
      <c r="AH34" s="386"/>
      <c r="AI34" s="386"/>
      <c r="AJ34" s="386"/>
      <c r="AK34" s="386"/>
      <c r="AL34" s="386"/>
      <c r="AM34" s="386"/>
      <c r="AN34" s="386"/>
      <c r="AO34" s="386"/>
      <c r="AP34" s="386"/>
      <c r="AQ34" s="386"/>
      <c r="AR34" s="386"/>
      <c r="AS34" s="386"/>
      <c r="AT34" s="386"/>
      <c r="AU34" s="386"/>
      <c r="AV34" s="386"/>
      <c r="AW34" s="386"/>
      <c r="AX34" s="386"/>
      <c r="AY34" s="386"/>
      <c r="AZ34" s="386"/>
      <c r="BA34" s="386"/>
      <c r="BB34" s="386"/>
      <c r="BC34" s="386"/>
      <c r="BD34" s="386"/>
    </row>
    <row r="35" spans="1:56" x14ac:dyDescent="0.3">
      <c r="A35" s="386"/>
      <c r="B35" s="386"/>
      <c r="C35" s="386"/>
      <c r="D35" s="386"/>
      <c r="E35" s="386"/>
      <c r="F35" s="386"/>
      <c r="G35" s="386"/>
      <c r="H35" s="386"/>
      <c r="I35" s="386"/>
      <c r="J35" s="386"/>
      <c r="K35" s="386"/>
      <c r="L35" s="386"/>
      <c r="M35" s="386"/>
      <c r="N35" s="386"/>
      <c r="O35" s="386"/>
      <c r="P35" s="395"/>
      <c r="AB35" s="395"/>
      <c r="AC35" s="395"/>
      <c r="AD35" s="395"/>
      <c r="AE35" s="395"/>
      <c r="AF35" s="395"/>
      <c r="AG35" s="395"/>
      <c r="AH35" s="386"/>
      <c r="AI35" s="386"/>
      <c r="AJ35" s="386"/>
      <c r="AK35" s="386"/>
      <c r="AL35" s="386"/>
      <c r="AM35" s="386"/>
      <c r="AN35" s="386"/>
      <c r="AO35" s="386"/>
      <c r="AP35" s="386"/>
      <c r="AQ35" s="386"/>
      <c r="AR35" s="386"/>
      <c r="AS35" s="386"/>
      <c r="AT35" s="386"/>
      <c r="AU35" s="386"/>
      <c r="AV35" s="386"/>
      <c r="AW35" s="386"/>
      <c r="AX35" s="386"/>
      <c r="AY35" s="386"/>
      <c r="AZ35" s="386"/>
      <c r="BA35" s="386"/>
      <c r="BB35" s="386"/>
      <c r="BC35" s="386"/>
      <c r="BD35" s="386"/>
    </row>
    <row r="36" spans="1:56" x14ac:dyDescent="0.3">
      <c r="A36" s="386"/>
      <c r="B36" s="386"/>
      <c r="C36" s="386"/>
      <c r="D36" s="386"/>
      <c r="E36" s="386"/>
      <c r="F36" s="386"/>
      <c r="G36" s="386"/>
      <c r="H36" s="386"/>
      <c r="I36" s="386"/>
      <c r="J36" s="386"/>
      <c r="K36" s="386"/>
      <c r="L36" s="386"/>
      <c r="M36" s="386"/>
      <c r="N36" s="386"/>
      <c r="O36" s="386"/>
      <c r="P36" s="395"/>
      <c r="AB36" s="395"/>
      <c r="AC36" s="395"/>
      <c r="AD36" s="395"/>
      <c r="AE36" s="395"/>
      <c r="AF36" s="395"/>
      <c r="AG36" s="395"/>
      <c r="AH36" s="386"/>
      <c r="AI36" s="386"/>
      <c r="AJ36" s="386"/>
      <c r="AK36" s="386"/>
      <c r="AL36" s="386"/>
      <c r="AM36" s="386"/>
      <c r="AN36" s="386"/>
      <c r="AO36" s="386"/>
      <c r="AP36" s="386"/>
      <c r="AQ36" s="386"/>
      <c r="AR36" s="386"/>
      <c r="AS36" s="386"/>
      <c r="AT36" s="386"/>
      <c r="AU36" s="386"/>
      <c r="AV36" s="386"/>
      <c r="AW36" s="386"/>
      <c r="AX36" s="386"/>
      <c r="AY36" s="386"/>
      <c r="AZ36" s="386"/>
      <c r="BA36" s="386"/>
      <c r="BB36" s="386"/>
      <c r="BC36" s="386"/>
      <c r="BD36" s="386"/>
    </row>
    <row r="37" spans="1:56" s="386" customFormat="1" x14ac:dyDescent="0.3">
      <c r="P37" s="395"/>
      <c r="Q37" s="395"/>
      <c r="R37" s="395"/>
      <c r="S37" s="395"/>
      <c r="T37" s="395"/>
      <c r="U37" s="395"/>
      <c r="V37" s="395"/>
      <c r="W37" s="395"/>
      <c r="X37" s="395"/>
      <c r="Y37" s="395"/>
      <c r="Z37" s="395"/>
      <c r="AA37" s="395"/>
      <c r="AB37" s="395"/>
      <c r="AC37" s="395"/>
      <c r="AD37" s="395"/>
      <c r="AE37" s="395"/>
      <c r="AF37" s="395"/>
      <c r="AG37" s="395"/>
    </row>
    <row r="38" spans="1:56" s="386" customFormat="1" x14ac:dyDescent="0.3">
      <c r="P38" s="395"/>
      <c r="Q38" s="395"/>
      <c r="R38" s="395"/>
      <c r="S38" s="395"/>
      <c r="T38" s="395"/>
      <c r="U38" s="395"/>
      <c r="V38" s="395"/>
      <c r="W38" s="395"/>
      <c r="X38" s="395"/>
      <c r="Y38" s="395"/>
      <c r="Z38" s="395"/>
      <c r="AA38" s="395"/>
      <c r="AB38" s="395"/>
      <c r="AC38" s="395"/>
      <c r="AD38" s="395"/>
      <c r="AE38" s="395"/>
      <c r="AF38" s="395"/>
      <c r="AG38" s="395"/>
    </row>
    <row r="39" spans="1:56" s="386" customFormat="1" x14ac:dyDescent="0.3">
      <c r="P39" s="395"/>
      <c r="Q39" s="395"/>
      <c r="R39" s="395"/>
      <c r="S39" s="395"/>
      <c r="T39" s="395"/>
      <c r="U39" s="395"/>
      <c r="V39" s="395"/>
      <c r="W39" s="395"/>
      <c r="X39" s="395"/>
      <c r="Y39" s="395"/>
      <c r="Z39" s="395"/>
      <c r="AA39" s="395"/>
      <c r="AB39" s="395"/>
      <c r="AC39" s="395"/>
      <c r="AD39" s="395"/>
      <c r="AE39" s="395"/>
      <c r="AF39" s="395"/>
      <c r="AG39" s="395"/>
    </row>
    <row r="40" spans="1:56" s="386" customFormat="1" x14ac:dyDescent="0.3">
      <c r="P40" s="395"/>
      <c r="Q40" s="395"/>
      <c r="R40" s="395"/>
      <c r="S40" s="395"/>
      <c r="T40" s="395"/>
      <c r="U40" s="395"/>
      <c r="V40" s="395"/>
      <c r="W40" s="395"/>
      <c r="X40" s="395"/>
      <c r="Y40" s="395"/>
      <c r="Z40" s="395"/>
      <c r="AA40" s="395"/>
      <c r="AB40" s="395"/>
      <c r="AC40" s="395"/>
      <c r="AD40" s="395"/>
      <c r="AE40" s="395"/>
      <c r="AF40" s="395"/>
      <c r="AG40" s="395"/>
    </row>
    <row r="41" spans="1:56" s="386" customFormat="1" x14ac:dyDescent="0.3">
      <c r="P41" s="395"/>
      <c r="Q41" s="395"/>
      <c r="R41" s="395"/>
      <c r="S41" s="395"/>
      <c r="T41" s="395"/>
      <c r="U41" s="395"/>
      <c r="V41" s="395"/>
      <c r="W41" s="395"/>
      <c r="X41" s="395"/>
      <c r="Y41" s="395"/>
      <c r="Z41" s="395"/>
      <c r="AA41" s="395"/>
      <c r="AB41" s="395"/>
      <c r="AC41" s="395"/>
      <c r="AD41" s="395"/>
      <c r="AE41" s="395"/>
      <c r="AF41" s="395"/>
      <c r="AG41" s="395"/>
    </row>
    <row r="42" spans="1:56" s="386" customFormat="1" x14ac:dyDescent="0.3">
      <c r="P42" s="395"/>
      <c r="Q42" s="395"/>
      <c r="R42" s="395"/>
      <c r="S42" s="395"/>
      <c r="T42" s="395"/>
      <c r="U42" s="395"/>
      <c r="V42" s="395"/>
      <c r="W42" s="395"/>
      <c r="X42" s="395"/>
      <c r="Y42" s="395"/>
      <c r="Z42" s="395"/>
      <c r="AA42" s="395"/>
      <c r="AB42" s="395"/>
      <c r="AC42" s="395"/>
      <c r="AD42" s="395"/>
      <c r="AE42" s="395"/>
      <c r="AF42" s="395"/>
      <c r="AG42" s="395"/>
    </row>
    <row r="43" spans="1:56" s="386" customFormat="1" x14ac:dyDescent="0.3"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</row>
    <row r="44" spans="1:56" s="386" customFormat="1" x14ac:dyDescent="0.3">
      <c r="P44" s="395"/>
      <c r="Q44" s="395"/>
      <c r="R44" s="395"/>
      <c r="S44" s="395"/>
      <c r="T44" s="395"/>
      <c r="U44" s="395"/>
      <c r="V44" s="395"/>
      <c r="W44" s="395"/>
      <c r="X44" s="395"/>
      <c r="Y44" s="395"/>
      <c r="Z44" s="395"/>
      <c r="AA44" s="395"/>
      <c r="AB44" s="395"/>
      <c r="AC44" s="395"/>
      <c r="AD44" s="395"/>
      <c r="AE44" s="395"/>
      <c r="AF44" s="395"/>
      <c r="AG44" s="395"/>
    </row>
    <row r="45" spans="1:56" s="386" customFormat="1" x14ac:dyDescent="0.3">
      <c r="P45" s="395"/>
      <c r="Q45" s="395"/>
      <c r="R45" s="395"/>
      <c r="S45" s="395"/>
      <c r="T45" s="395"/>
      <c r="U45" s="395"/>
      <c r="V45" s="395"/>
      <c r="W45" s="395"/>
      <c r="X45" s="395"/>
      <c r="Y45" s="395"/>
      <c r="Z45" s="395"/>
      <c r="AA45" s="395"/>
      <c r="AB45" s="395"/>
      <c r="AC45" s="395"/>
      <c r="AD45" s="395"/>
      <c r="AE45" s="395"/>
      <c r="AF45" s="395"/>
      <c r="AG45" s="395"/>
    </row>
    <row r="46" spans="1:56" s="386" customFormat="1" x14ac:dyDescent="0.3">
      <c r="P46" s="395"/>
      <c r="Q46" s="395"/>
      <c r="R46" s="395"/>
      <c r="S46" s="395"/>
      <c r="T46" s="395"/>
      <c r="U46" s="395"/>
      <c r="V46" s="395"/>
      <c r="W46" s="395"/>
      <c r="X46" s="395"/>
      <c r="Y46" s="395"/>
      <c r="Z46" s="395"/>
      <c r="AA46" s="395"/>
      <c r="AB46" s="395"/>
      <c r="AC46" s="395"/>
      <c r="AD46" s="395"/>
      <c r="AE46" s="395"/>
      <c r="AF46" s="395"/>
      <c r="AG46" s="395"/>
    </row>
    <row r="47" spans="1:56" s="386" customFormat="1" x14ac:dyDescent="0.3">
      <c r="P47" s="395"/>
      <c r="Q47" s="395"/>
      <c r="R47" s="395"/>
      <c r="S47" s="395"/>
      <c r="T47" s="395"/>
      <c r="U47" s="395"/>
      <c r="V47" s="395"/>
      <c r="W47" s="395"/>
      <c r="X47" s="395"/>
      <c r="Y47" s="395"/>
      <c r="Z47" s="395"/>
      <c r="AA47" s="395"/>
      <c r="AB47" s="395"/>
      <c r="AC47" s="395"/>
      <c r="AD47" s="395"/>
      <c r="AE47" s="395"/>
      <c r="AF47" s="395"/>
      <c r="AG47" s="395"/>
    </row>
    <row r="48" spans="1:56" s="386" customFormat="1" x14ac:dyDescent="0.3">
      <c r="P48" s="395"/>
      <c r="Q48" s="395"/>
      <c r="R48" s="395"/>
      <c r="S48" s="395"/>
      <c r="T48" s="395"/>
      <c r="U48" s="395"/>
      <c r="V48" s="395"/>
      <c r="W48" s="395"/>
      <c r="X48" s="395"/>
      <c r="Y48" s="395"/>
      <c r="Z48" s="395"/>
      <c r="AA48" s="395"/>
      <c r="AB48" s="395"/>
      <c r="AC48" s="395"/>
      <c r="AD48" s="395"/>
      <c r="AE48" s="395"/>
      <c r="AF48" s="395"/>
      <c r="AG48" s="395"/>
    </row>
    <row r="49" spans="16:33" s="386" customFormat="1" x14ac:dyDescent="0.3">
      <c r="P49" s="395"/>
      <c r="Q49" s="395"/>
      <c r="R49" s="395"/>
      <c r="S49" s="395"/>
      <c r="T49" s="395"/>
      <c r="U49" s="395"/>
      <c r="V49" s="395"/>
      <c r="W49" s="395"/>
      <c r="X49" s="395"/>
      <c r="Y49" s="395"/>
      <c r="Z49" s="395"/>
      <c r="AA49" s="395"/>
      <c r="AB49" s="395"/>
      <c r="AC49" s="395"/>
      <c r="AD49" s="395"/>
      <c r="AE49" s="395"/>
      <c r="AF49" s="395"/>
      <c r="AG49" s="395"/>
    </row>
    <row r="50" spans="16:33" s="386" customFormat="1" x14ac:dyDescent="0.3">
      <c r="P50" s="395"/>
      <c r="Q50" s="395"/>
      <c r="R50" s="395"/>
      <c r="S50" s="395"/>
      <c r="T50" s="395"/>
      <c r="U50" s="395"/>
      <c r="V50" s="395"/>
      <c r="W50" s="395"/>
      <c r="X50" s="395"/>
      <c r="Y50" s="395"/>
      <c r="Z50" s="395"/>
      <c r="AA50" s="395"/>
      <c r="AB50" s="395"/>
      <c r="AC50" s="395"/>
      <c r="AD50" s="395"/>
      <c r="AE50" s="395"/>
      <c r="AF50" s="395"/>
      <c r="AG50" s="395"/>
    </row>
    <row r="51" spans="16:33" s="386" customFormat="1" x14ac:dyDescent="0.3">
      <c r="P51" s="395"/>
      <c r="Q51" s="395"/>
      <c r="R51" s="395"/>
      <c r="S51" s="395"/>
      <c r="T51" s="395"/>
      <c r="U51" s="395"/>
      <c r="V51" s="395"/>
      <c r="W51" s="395"/>
      <c r="X51" s="395"/>
      <c r="Y51" s="395"/>
      <c r="Z51" s="395"/>
      <c r="AA51" s="395"/>
      <c r="AB51" s="395"/>
      <c r="AC51" s="395"/>
      <c r="AD51" s="395"/>
      <c r="AE51" s="395"/>
      <c r="AF51" s="395"/>
      <c r="AG51" s="395"/>
    </row>
    <row r="52" spans="16:33" s="386" customFormat="1" x14ac:dyDescent="0.3">
      <c r="P52" s="395"/>
      <c r="Q52" s="395"/>
      <c r="R52" s="395"/>
      <c r="S52" s="395"/>
      <c r="T52" s="395"/>
      <c r="U52" s="395"/>
      <c r="V52" s="395"/>
      <c r="W52" s="395"/>
      <c r="X52" s="395"/>
      <c r="Y52" s="395"/>
      <c r="Z52" s="395"/>
      <c r="AA52" s="395"/>
      <c r="AB52" s="395"/>
      <c r="AC52" s="395"/>
      <c r="AD52" s="395"/>
      <c r="AE52" s="395"/>
      <c r="AF52" s="395"/>
      <c r="AG52" s="395"/>
    </row>
    <row r="53" spans="16:33" s="386" customFormat="1" x14ac:dyDescent="0.3">
      <c r="P53" s="395"/>
      <c r="Q53" s="395"/>
      <c r="R53" s="395"/>
      <c r="S53" s="395"/>
      <c r="T53" s="395"/>
      <c r="U53" s="395"/>
      <c r="V53" s="395"/>
      <c r="W53" s="395"/>
      <c r="X53" s="395"/>
      <c r="Y53" s="395"/>
      <c r="Z53" s="395"/>
      <c r="AA53" s="395"/>
      <c r="AB53" s="395"/>
      <c r="AC53" s="395"/>
      <c r="AD53" s="395"/>
      <c r="AE53" s="395"/>
      <c r="AF53" s="395"/>
      <c r="AG53" s="395"/>
    </row>
    <row r="54" spans="16:33" s="386" customFormat="1" x14ac:dyDescent="0.3"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</row>
    <row r="55" spans="16:33" s="386" customFormat="1" x14ac:dyDescent="0.3"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</row>
    <row r="56" spans="16:33" s="386" customFormat="1" x14ac:dyDescent="0.3"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95"/>
      <c r="AA56" s="395"/>
      <c r="AB56" s="395"/>
      <c r="AC56" s="395"/>
      <c r="AD56" s="395"/>
      <c r="AE56" s="395"/>
      <c r="AF56" s="395"/>
      <c r="AG56" s="395"/>
    </row>
    <row r="57" spans="16:33" s="386" customFormat="1" x14ac:dyDescent="0.3">
      <c r="P57" s="395"/>
      <c r="Q57" s="395"/>
      <c r="R57" s="395"/>
      <c r="S57" s="395"/>
      <c r="T57" s="395"/>
      <c r="U57" s="395"/>
      <c r="V57" s="395"/>
      <c r="W57" s="395"/>
      <c r="X57" s="395"/>
      <c r="Y57" s="395"/>
      <c r="Z57" s="395"/>
      <c r="AA57" s="395"/>
      <c r="AB57" s="395"/>
      <c r="AC57" s="395"/>
      <c r="AD57" s="395"/>
      <c r="AE57" s="395"/>
      <c r="AF57" s="395"/>
      <c r="AG57" s="395"/>
    </row>
    <row r="58" spans="16:33" s="386" customFormat="1" x14ac:dyDescent="0.3"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5"/>
      <c r="AA58" s="395"/>
      <c r="AB58" s="395"/>
      <c r="AC58" s="395"/>
      <c r="AD58" s="395"/>
      <c r="AE58" s="395"/>
      <c r="AF58" s="395"/>
      <c r="AG58" s="395"/>
    </row>
    <row r="59" spans="16:33" s="386" customFormat="1" x14ac:dyDescent="0.3">
      <c r="P59" s="395"/>
      <c r="Q59" s="395"/>
      <c r="R59" s="395"/>
      <c r="S59" s="395"/>
      <c r="T59" s="395"/>
      <c r="U59" s="395"/>
      <c r="V59" s="395"/>
      <c r="W59" s="395"/>
      <c r="X59" s="395"/>
      <c r="Y59" s="395"/>
      <c r="Z59" s="395"/>
      <c r="AA59" s="395"/>
      <c r="AB59" s="395"/>
      <c r="AC59" s="395"/>
      <c r="AD59" s="395"/>
      <c r="AE59" s="395"/>
      <c r="AF59" s="395"/>
      <c r="AG59" s="395"/>
    </row>
    <row r="60" spans="16:33" s="386" customFormat="1" x14ac:dyDescent="0.3">
      <c r="P60" s="395"/>
      <c r="Q60" s="395"/>
      <c r="R60" s="395"/>
      <c r="S60" s="395"/>
      <c r="T60" s="395"/>
      <c r="U60" s="395"/>
      <c r="V60" s="395"/>
      <c r="W60" s="395"/>
      <c r="X60" s="395"/>
      <c r="Y60" s="395"/>
      <c r="Z60" s="395"/>
      <c r="AA60" s="395"/>
      <c r="AB60" s="395"/>
      <c r="AC60" s="395"/>
      <c r="AD60" s="395"/>
      <c r="AE60" s="395"/>
      <c r="AF60" s="395"/>
      <c r="AG60" s="395"/>
    </row>
    <row r="61" spans="16:33" s="386" customFormat="1" x14ac:dyDescent="0.3">
      <c r="P61" s="395"/>
      <c r="Q61" s="395"/>
      <c r="R61" s="395"/>
      <c r="S61" s="395"/>
      <c r="T61" s="395"/>
      <c r="U61" s="395"/>
      <c r="V61" s="395"/>
      <c r="W61" s="395"/>
      <c r="X61" s="395"/>
      <c r="Y61" s="395"/>
      <c r="Z61" s="395"/>
      <c r="AA61" s="395"/>
      <c r="AB61" s="395"/>
      <c r="AC61" s="395"/>
      <c r="AD61" s="395"/>
      <c r="AE61" s="395"/>
      <c r="AF61" s="395"/>
      <c r="AG61" s="395"/>
    </row>
    <row r="62" spans="16:33" s="386" customFormat="1" x14ac:dyDescent="0.3">
      <c r="P62" s="395"/>
      <c r="Q62" s="395"/>
      <c r="R62" s="395"/>
      <c r="S62" s="395"/>
      <c r="T62" s="395"/>
      <c r="U62" s="395"/>
      <c r="V62" s="395"/>
      <c r="W62" s="395"/>
      <c r="X62" s="395"/>
      <c r="Y62" s="395"/>
      <c r="Z62" s="395"/>
      <c r="AA62" s="395"/>
      <c r="AB62" s="395"/>
      <c r="AC62" s="395"/>
      <c r="AD62" s="395"/>
      <c r="AE62" s="395"/>
      <c r="AF62" s="395"/>
      <c r="AG62" s="395"/>
    </row>
    <row r="63" spans="16:33" s="386" customFormat="1" x14ac:dyDescent="0.3">
      <c r="P63" s="395"/>
      <c r="Q63" s="395"/>
      <c r="R63" s="395"/>
      <c r="S63" s="395"/>
      <c r="T63" s="395"/>
      <c r="U63" s="395"/>
      <c r="V63" s="395"/>
      <c r="W63" s="395"/>
      <c r="X63" s="395"/>
      <c r="Y63" s="395"/>
      <c r="Z63" s="395"/>
      <c r="AA63" s="395"/>
      <c r="AB63" s="395"/>
      <c r="AC63" s="395"/>
      <c r="AD63" s="395"/>
      <c r="AE63" s="395"/>
      <c r="AF63" s="395"/>
      <c r="AG63" s="395"/>
    </row>
    <row r="64" spans="16:33" s="386" customFormat="1" x14ac:dyDescent="0.3">
      <c r="P64" s="395"/>
      <c r="Q64" s="395"/>
      <c r="R64" s="395"/>
      <c r="S64" s="395"/>
      <c r="T64" s="395"/>
      <c r="U64" s="395"/>
      <c r="V64" s="395"/>
      <c r="W64" s="395"/>
      <c r="X64" s="395"/>
      <c r="Y64" s="395"/>
      <c r="Z64" s="395"/>
      <c r="AA64" s="395"/>
      <c r="AB64" s="395"/>
      <c r="AC64" s="395"/>
      <c r="AD64" s="395"/>
      <c r="AE64" s="395"/>
      <c r="AF64" s="395"/>
      <c r="AG64" s="395"/>
    </row>
    <row r="65" spans="16:33" s="386" customFormat="1" x14ac:dyDescent="0.3">
      <c r="P65" s="395"/>
      <c r="Q65" s="395"/>
      <c r="R65" s="395"/>
      <c r="S65" s="395"/>
      <c r="T65" s="395"/>
      <c r="U65" s="395"/>
      <c r="V65" s="395"/>
      <c r="W65" s="395"/>
      <c r="X65" s="395"/>
      <c r="Y65" s="395"/>
      <c r="Z65" s="395"/>
      <c r="AA65" s="395"/>
      <c r="AB65" s="395"/>
      <c r="AC65" s="395"/>
      <c r="AD65" s="395"/>
      <c r="AE65" s="395"/>
      <c r="AF65" s="395"/>
      <c r="AG65" s="395"/>
    </row>
    <row r="66" spans="16:33" s="386" customFormat="1" x14ac:dyDescent="0.3">
      <c r="P66" s="395"/>
      <c r="Q66" s="395"/>
      <c r="R66" s="395"/>
      <c r="S66" s="395"/>
      <c r="T66" s="395"/>
      <c r="U66" s="395"/>
      <c r="V66" s="395"/>
      <c r="W66" s="395"/>
      <c r="X66" s="395"/>
      <c r="Y66" s="395"/>
      <c r="Z66" s="395"/>
      <c r="AA66" s="395"/>
      <c r="AB66" s="395"/>
      <c r="AC66" s="395"/>
      <c r="AD66" s="395"/>
      <c r="AE66" s="395"/>
      <c r="AF66" s="395"/>
      <c r="AG66" s="395"/>
    </row>
    <row r="67" spans="16:33" s="386" customFormat="1" x14ac:dyDescent="0.3">
      <c r="P67" s="395"/>
      <c r="Q67" s="395"/>
      <c r="R67" s="395"/>
      <c r="S67" s="395"/>
      <c r="T67" s="395"/>
      <c r="U67" s="395"/>
      <c r="V67" s="395"/>
      <c r="W67" s="395"/>
      <c r="X67" s="395"/>
      <c r="Y67" s="395"/>
      <c r="Z67" s="395"/>
      <c r="AA67" s="395"/>
      <c r="AB67" s="395"/>
      <c r="AC67" s="395"/>
      <c r="AD67" s="395"/>
      <c r="AE67" s="395"/>
      <c r="AF67" s="395"/>
      <c r="AG67" s="395"/>
    </row>
    <row r="68" spans="16:33" s="386" customFormat="1" x14ac:dyDescent="0.3">
      <c r="P68" s="395"/>
      <c r="Q68" s="395"/>
      <c r="R68" s="395"/>
      <c r="S68" s="395"/>
      <c r="T68" s="395"/>
      <c r="U68" s="395"/>
      <c r="V68" s="395"/>
      <c r="W68" s="395"/>
      <c r="X68" s="395"/>
      <c r="Y68" s="395"/>
      <c r="Z68" s="395"/>
      <c r="AA68" s="395"/>
      <c r="AB68" s="395"/>
      <c r="AC68" s="395"/>
      <c r="AD68" s="395"/>
      <c r="AE68" s="395"/>
      <c r="AF68" s="395"/>
      <c r="AG68" s="395"/>
    </row>
    <row r="69" spans="16:33" s="386" customFormat="1" x14ac:dyDescent="0.3">
      <c r="P69" s="395"/>
      <c r="Q69" s="395"/>
      <c r="R69" s="395"/>
      <c r="S69" s="395"/>
      <c r="T69" s="395"/>
      <c r="U69" s="395"/>
      <c r="V69" s="395"/>
      <c r="W69" s="395"/>
      <c r="X69" s="395"/>
      <c r="Y69" s="395"/>
      <c r="Z69" s="395"/>
      <c r="AA69" s="395"/>
      <c r="AB69" s="395"/>
      <c r="AC69" s="395"/>
      <c r="AD69" s="395"/>
      <c r="AE69" s="395"/>
      <c r="AF69" s="395"/>
      <c r="AG69" s="395"/>
    </row>
    <row r="70" spans="16:33" s="386" customFormat="1" x14ac:dyDescent="0.3">
      <c r="P70" s="395"/>
      <c r="Q70" s="395"/>
      <c r="R70" s="395"/>
      <c r="S70" s="395"/>
      <c r="T70" s="395"/>
      <c r="U70" s="395"/>
      <c r="V70" s="395"/>
      <c r="W70" s="395"/>
      <c r="X70" s="395"/>
      <c r="Y70" s="395"/>
      <c r="Z70" s="395"/>
      <c r="AA70" s="395"/>
      <c r="AB70" s="395"/>
      <c r="AC70" s="395"/>
      <c r="AD70" s="395"/>
      <c r="AE70" s="395"/>
      <c r="AF70" s="395"/>
      <c r="AG70" s="395"/>
    </row>
    <row r="71" spans="16:33" s="386" customFormat="1" x14ac:dyDescent="0.3">
      <c r="P71" s="395"/>
      <c r="Q71" s="395"/>
      <c r="R71" s="395"/>
      <c r="S71" s="395"/>
      <c r="T71" s="395"/>
      <c r="U71" s="395"/>
      <c r="V71" s="395"/>
      <c r="W71" s="395"/>
      <c r="X71" s="395"/>
      <c r="Y71" s="395"/>
      <c r="Z71" s="395"/>
      <c r="AA71" s="395"/>
      <c r="AB71" s="395"/>
      <c r="AC71" s="395"/>
      <c r="AD71" s="395"/>
      <c r="AE71" s="395"/>
      <c r="AF71" s="395"/>
      <c r="AG71" s="395"/>
    </row>
    <row r="72" spans="16:33" s="386" customFormat="1" x14ac:dyDescent="0.3"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</row>
    <row r="73" spans="16:33" s="386" customFormat="1" x14ac:dyDescent="0.3">
      <c r="P73" s="395"/>
      <c r="Q73" s="395"/>
      <c r="R73" s="395"/>
      <c r="S73" s="395"/>
      <c r="T73" s="395"/>
      <c r="U73" s="395"/>
      <c r="V73" s="395"/>
      <c r="W73" s="395"/>
      <c r="X73" s="395"/>
      <c r="Y73" s="395"/>
      <c r="Z73" s="395"/>
      <c r="AA73" s="395"/>
      <c r="AB73" s="395"/>
      <c r="AC73" s="395"/>
      <c r="AD73" s="395"/>
      <c r="AE73" s="395"/>
      <c r="AF73" s="395"/>
      <c r="AG73" s="395"/>
    </row>
    <row r="74" spans="16:33" s="386" customFormat="1" x14ac:dyDescent="0.3">
      <c r="P74" s="395"/>
      <c r="Q74" s="395"/>
      <c r="R74" s="395"/>
      <c r="S74" s="395"/>
      <c r="T74" s="395"/>
      <c r="U74" s="395"/>
      <c r="V74" s="395"/>
      <c r="W74" s="395"/>
      <c r="X74" s="395"/>
      <c r="Y74" s="395"/>
      <c r="Z74" s="395"/>
      <c r="AA74" s="395"/>
      <c r="AB74" s="395"/>
      <c r="AC74" s="395"/>
      <c r="AD74" s="395"/>
      <c r="AE74" s="395"/>
      <c r="AF74" s="395"/>
      <c r="AG74" s="395"/>
    </row>
    <row r="75" spans="16:33" s="386" customFormat="1" x14ac:dyDescent="0.3">
      <c r="P75" s="395"/>
      <c r="Q75" s="395"/>
      <c r="R75" s="395"/>
      <c r="S75" s="395"/>
      <c r="T75" s="395"/>
      <c r="U75" s="395"/>
      <c r="V75" s="395"/>
      <c r="W75" s="395"/>
      <c r="X75" s="395"/>
      <c r="Y75" s="395"/>
      <c r="Z75" s="395"/>
      <c r="AA75" s="395"/>
      <c r="AB75" s="395"/>
      <c r="AC75" s="395"/>
      <c r="AD75" s="395"/>
      <c r="AE75" s="395"/>
      <c r="AF75" s="395"/>
      <c r="AG75" s="395"/>
    </row>
    <row r="76" spans="16:33" s="386" customFormat="1" x14ac:dyDescent="0.3">
      <c r="P76" s="395"/>
      <c r="Q76" s="395"/>
      <c r="R76" s="395"/>
      <c r="S76" s="395"/>
      <c r="T76" s="395"/>
      <c r="U76" s="395"/>
      <c r="V76" s="395"/>
      <c r="W76" s="395"/>
      <c r="X76" s="395"/>
      <c r="Y76" s="395"/>
      <c r="Z76" s="395"/>
      <c r="AA76" s="395"/>
      <c r="AB76" s="395"/>
      <c r="AC76" s="395"/>
      <c r="AD76" s="395"/>
      <c r="AE76" s="395"/>
      <c r="AF76" s="395"/>
      <c r="AG76" s="395"/>
    </row>
    <row r="77" spans="16:33" s="386" customFormat="1" x14ac:dyDescent="0.3">
      <c r="P77" s="395"/>
      <c r="Q77" s="395"/>
      <c r="R77" s="395"/>
      <c r="S77" s="395"/>
      <c r="T77" s="395"/>
      <c r="U77" s="395"/>
      <c r="V77" s="395"/>
      <c r="W77" s="395"/>
      <c r="X77" s="395"/>
      <c r="Y77" s="395"/>
      <c r="Z77" s="395"/>
      <c r="AA77" s="395"/>
      <c r="AB77" s="395"/>
      <c r="AC77" s="395"/>
      <c r="AD77" s="395"/>
      <c r="AE77" s="395"/>
      <c r="AF77" s="395"/>
      <c r="AG77" s="395"/>
    </row>
    <row r="78" spans="16:33" s="386" customFormat="1" x14ac:dyDescent="0.3">
      <c r="P78" s="395"/>
      <c r="Q78" s="395"/>
      <c r="R78" s="395"/>
      <c r="S78" s="395"/>
      <c r="T78" s="395"/>
      <c r="U78" s="395"/>
      <c r="V78" s="395"/>
      <c r="W78" s="395"/>
      <c r="X78" s="395"/>
      <c r="Y78" s="395"/>
      <c r="Z78" s="395"/>
      <c r="AA78" s="395"/>
      <c r="AB78" s="395"/>
      <c r="AC78" s="395"/>
      <c r="AD78" s="395"/>
      <c r="AE78" s="395"/>
      <c r="AF78" s="395"/>
      <c r="AG78" s="395"/>
    </row>
    <row r="79" spans="16:33" s="386" customFormat="1" x14ac:dyDescent="0.3">
      <c r="P79" s="395"/>
      <c r="Q79" s="395"/>
      <c r="R79" s="395"/>
      <c r="S79" s="395"/>
      <c r="T79" s="395"/>
      <c r="U79" s="395"/>
      <c r="V79" s="395"/>
      <c r="W79" s="395"/>
      <c r="X79" s="395"/>
      <c r="Y79" s="395"/>
      <c r="Z79" s="395"/>
      <c r="AA79" s="395"/>
      <c r="AB79" s="395"/>
      <c r="AC79" s="395"/>
      <c r="AD79" s="395"/>
      <c r="AE79" s="395"/>
      <c r="AF79" s="395"/>
      <c r="AG79" s="395"/>
    </row>
    <row r="80" spans="16:33" s="386" customFormat="1" x14ac:dyDescent="0.3">
      <c r="P80" s="395"/>
      <c r="Q80" s="395"/>
      <c r="R80" s="395"/>
      <c r="S80" s="395"/>
      <c r="T80" s="395"/>
      <c r="U80" s="395"/>
      <c r="V80" s="395"/>
      <c r="W80" s="395"/>
      <c r="X80" s="395"/>
      <c r="Y80" s="395"/>
      <c r="Z80" s="395"/>
      <c r="AA80" s="395"/>
      <c r="AB80" s="395"/>
      <c r="AC80" s="395"/>
      <c r="AD80" s="395"/>
      <c r="AE80" s="395"/>
      <c r="AF80" s="395"/>
      <c r="AG80" s="395"/>
    </row>
    <row r="81" spans="16:33" s="386" customFormat="1" x14ac:dyDescent="0.3">
      <c r="P81" s="395"/>
      <c r="Q81" s="395"/>
      <c r="R81" s="395"/>
      <c r="S81" s="395"/>
      <c r="T81" s="395"/>
      <c r="U81" s="395"/>
      <c r="V81" s="395"/>
      <c r="W81" s="395"/>
      <c r="X81" s="395"/>
      <c r="Y81" s="395"/>
      <c r="Z81" s="395"/>
      <c r="AA81" s="395"/>
      <c r="AB81" s="395"/>
      <c r="AC81" s="395"/>
      <c r="AD81" s="395"/>
      <c r="AE81" s="395"/>
      <c r="AF81" s="395"/>
      <c r="AG81" s="395"/>
    </row>
    <row r="82" spans="16:33" s="386" customFormat="1" x14ac:dyDescent="0.3">
      <c r="P82" s="395"/>
      <c r="Q82" s="395"/>
      <c r="R82" s="395"/>
      <c r="S82" s="395"/>
      <c r="T82" s="395"/>
      <c r="U82" s="395"/>
      <c r="V82" s="395"/>
      <c r="W82" s="395"/>
      <c r="X82" s="395"/>
      <c r="Y82" s="395"/>
      <c r="Z82" s="395"/>
      <c r="AA82" s="395"/>
      <c r="AB82" s="395"/>
      <c r="AC82" s="395"/>
      <c r="AD82" s="395"/>
      <c r="AE82" s="395"/>
      <c r="AF82" s="395"/>
      <c r="AG82" s="395"/>
    </row>
    <row r="83" spans="16:33" s="386" customFormat="1" x14ac:dyDescent="0.3">
      <c r="P83" s="395"/>
      <c r="Q83" s="395"/>
      <c r="R83" s="395"/>
      <c r="S83" s="395"/>
      <c r="T83" s="395"/>
      <c r="U83" s="395"/>
      <c r="V83" s="395"/>
      <c r="W83" s="395"/>
      <c r="X83" s="395"/>
      <c r="Y83" s="395"/>
      <c r="Z83" s="395"/>
      <c r="AA83" s="395"/>
      <c r="AB83" s="395"/>
      <c r="AC83" s="395"/>
      <c r="AD83" s="395"/>
      <c r="AE83" s="395"/>
      <c r="AF83" s="395"/>
      <c r="AG83" s="395"/>
    </row>
    <row r="84" spans="16:33" s="386" customFormat="1" x14ac:dyDescent="0.3">
      <c r="P84" s="395"/>
      <c r="Q84" s="395"/>
      <c r="R84" s="395"/>
      <c r="S84" s="395"/>
      <c r="T84" s="395"/>
      <c r="U84" s="395"/>
      <c r="V84" s="395"/>
      <c r="W84" s="395"/>
      <c r="X84" s="395"/>
      <c r="Y84" s="395"/>
      <c r="Z84" s="395"/>
      <c r="AA84" s="395"/>
      <c r="AB84" s="395"/>
      <c r="AC84" s="395"/>
      <c r="AD84" s="395"/>
      <c r="AE84" s="395"/>
      <c r="AF84" s="395"/>
      <c r="AG84" s="395"/>
    </row>
    <row r="85" spans="16:33" s="386" customFormat="1" x14ac:dyDescent="0.3">
      <c r="P85" s="395"/>
      <c r="Q85" s="395"/>
      <c r="R85" s="395"/>
      <c r="S85" s="395"/>
      <c r="T85" s="395"/>
      <c r="U85" s="395"/>
      <c r="V85" s="395"/>
      <c r="W85" s="395"/>
      <c r="X85" s="395"/>
      <c r="Y85" s="395"/>
      <c r="Z85" s="395"/>
      <c r="AA85" s="395"/>
      <c r="AB85" s="395"/>
      <c r="AC85" s="395"/>
      <c r="AD85" s="395"/>
      <c r="AE85" s="395"/>
      <c r="AF85" s="395"/>
      <c r="AG85" s="395"/>
    </row>
    <row r="86" spans="16:33" s="386" customFormat="1" x14ac:dyDescent="0.3">
      <c r="P86" s="395"/>
      <c r="Q86" s="395"/>
      <c r="R86" s="395"/>
      <c r="S86" s="395"/>
      <c r="T86" s="395"/>
      <c r="U86" s="395"/>
      <c r="V86" s="395"/>
      <c r="W86" s="395"/>
      <c r="X86" s="395"/>
      <c r="Y86" s="395"/>
      <c r="Z86" s="395"/>
      <c r="AA86" s="395"/>
      <c r="AB86" s="395"/>
      <c r="AC86" s="395"/>
      <c r="AD86" s="395"/>
      <c r="AE86" s="395"/>
      <c r="AF86" s="395"/>
      <c r="AG86" s="395"/>
    </row>
    <row r="87" spans="16:33" s="386" customFormat="1" x14ac:dyDescent="0.3">
      <c r="P87" s="395"/>
      <c r="Q87" s="395"/>
      <c r="R87" s="395"/>
      <c r="S87" s="395"/>
      <c r="T87" s="395"/>
      <c r="U87" s="395"/>
      <c r="V87" s="395"/>
      <c r="W87" s="395"/>
      <c r="X87" s="395"/>
      <c r="Y87" s="395"/>
      <c r="Z87" s="395"/>
      <c r="AA87" s="395"/>
      <c r="AB87" s="395"/>
      <c r="AC87" s="395"/>
      <c r="AD87" s="395"/>
      <c r="AE87" s="395"/>
      <c r="AF87" s="395"/>
      <c r="AG87" s="395"/>
    </row>
    <row r="88" spans="16:33" s="386" customFormat="1" x14ac:dyDescent="0.3">
      <c r="P88" s="395"/>
      <c r="Q88" s="395"/>
      <c r="R88" s="395"/>
      <c r="S88" s="395"/>
      <c r="T88" s="395"/>
      <c r="U88" s="395"/>
      <c r="V88" s="395"/>
      <c r="W88" s="395"/>
      <c r="X88" s="395"/>
      <c r="Y88" s="395"/>
      <c r="Z88" s="395"/>
      <c r="AA88" s="395"/>
      <c r="AB88" s="395"/>
      <c r="AC88" s="395"/>
      <c r="AD88" s="395"/>
      <c r="AE88" s="395"/>
      <c r="AF88" s="395"/>
      <c r="AG88" s="395"/>
    </row>
    <row r="89" spans="16:33" s="386" customFormat="1" x14ac:dyDescent="0.3">
      <c r="P89" s="395"/>
      <c r="Q89" s="395"/>
      <c r="R89" s="395"/>
      <c r="S89" s="395"/>
      <c r="T89" s="395"/>
      <c r="U89" s="395"/>
      <c r="V89" s="395"/>
      <c r="W89" s="395"/>
      <c r="X89" s="395"/>
      <c r="Y89" s="395"/>
      <c r="Z89" s="395"/>
      <c r="AA89" s="395"/>
      <c r="AB89" s="395"/>
      <c r="AC89" s="395"/>
      <c r="AD89" s="395"/>
      <c r="AE89" s="395"/>
      <c r="AF89" s="395"/>
      <c r="AG89" s="395"/>
    </row>
    <row r="90" spans="16:33" s="386" customFormat="1" x14ac:dyDescent="0.3">
      <c r="P90" s="395"/>
      <c r="Q90" s="395"/>
      <c r="R90" s="395"/>
      <c r="S90" s="395"/>
      <c r="T90" s="395"/>
      <c r="U90" s="395"/>
      <c r="V90" s="395"/>
      <c r="W90" s="395"/>
      <c r="X90" s="395"/>
      <c r="Y90" s="395"/>
      <c r="Z90" s="395"/>
      <c r="AA90" s="395"/>
      <c r="AB90" s="395"/>
      <c r="AC90" s="395"/>
      <c r="AD90" s="395"/>
      <c r="AE90" s="395"/>
      <c r="AF90" s="395"/>
      <c r="AG90" s="395"/>
    </row>
    <row r="91" spans="16:33" s="386" customFormat="1" x14ac:dyDescent="0.3">
      <c r="P91" s="395"/>
      <c r="Q91" s="395"/>
      <c r="R91" s="395"/>
      <c r="S91" s="395"/>
      <c r="T91" s="395"/>
      <c r="U91" s="395"/>
      <c r="V91" s="395"/>
      <c r="W91" s="395"/>
      <c r="X91" s="395"/>
      <c r="Y91" s="395"/>
      <c r="Z91" s="395"/>
      <c r="AA91" s="395"/>
      <c r="AB91" s="395"/>
      <c r="AC91" s="395"/>
      <c r="AD91" s="395"/>
      <c r="AE91" s="395"/>
      <c r="AF91" s="395"/>
      <c r="AG91" s="395"/>
    </row>
    <row r="92" spans="16:33" s="386" customFormat="1" x14ac:dyDescent="0.3">
      <c r="P92" s="395"/>
      <c r="Q92" s="395"/>
      <c r="R92" s="395"/>
      <c r="S92" s="395"/>
      <c r="T92" s="395"/>
      <c r="U92" s="395"/>
      <c r="V92" s="395"/>
      <c r="W92" s="395"/>
      <c r="X92" s="395"/>
      <c r="Y92" s="395"/>
      <c r="Z92" s="395"/>
      <c r="AA92" s="395"/>
      <c r="AB92" s="395"/>
      <c r="AC92" s="395"/>
      <c r="AD92" s="395"/>
      <c r="AE92" s="395"/>
      <c r="AF92" s="395"/>
      <c r="AG92" s="395"/>
    </row>
    <row r="93" spans="16:33" s="386" customFormat="1" x14ac:dyDescent="0.3">
      <c r="P93" s="395"/>
      <c r="Q93" s="395"/>
      <c r="R93" s="395"/>
      <c r="S93" s="395"/>
      <c r="T93" s="395"/>
      <c r="U93" s="395"/>
      <c r="V93" s="395"/>
      <c r="W93" s="395"/>
      <c r="X93" s="395"/>
      <c r="Y93" s="395"/>
      <c r="Z93" s="395"/>
      <c r="AA93" s="395"/>
      <c r="AB93" s="395"/>
      <c r="AC93" s="395"/>
      <c r="AD93" s="395"/>
      <c r="AE93" s="395"/>
      <c r="AF93" s="395"/>
      <c r="AG93" s="395"/>
    </row>
    <row r="94" spans="16:33" s="386" customFormat="1" x14ac:dyDescent="0.3">
      <c r="P94" s="395"/>
      <c r="Q94" s="395"/>
      <c r="R94" s="395"/>
      <c r="S94" s="395"/>
      <c r="T94" s="395"/>
      <c r="U94" s="395"/>
      <c r="V94" s="395"/>
      <c r="W94" s="395"/>
      <c r="X94" s="395"/>
      <c r="Y94" s="395"/>
      <c r="Z94" s="395"/>
      <c r="AA94" s="395"/>
      <c r="AB94" s="395"/>
      <c r="AC94" s="395"/>
      <c r="AD94" s="395"/>
      <c r="AE94" s="395"/>
      <c r="AF94" s="395"/>
      <c r="AG94" s="395"/>
    </row>
    <row r="95" spans="16:33" s="386" customFormat="1" x14ac:dyDescent="0.3">
      <c r="P95" s="395"/>
      <c r="Q95" s="395"/>
      <c r="R95" s="395"/>
      <c r="S95" s="395"/>
      <c r="T95" s="395"/>
      <c r="U95" s="395"/>
      <c r="V95" s="395"/>
      <c r="W95" s="395"/>
      <c r="X95" s="395"/>
      <c r="Y95" s="395"/>
      <c r="Z95" s="395"/>
      <c r="AA95" s="395"/>
      <c r="AB95" s="395"/>
      <c r="AC95" s="395"/>
      <c r="AD95" s="395"/>
      <c r="AE95" s="395"/>
      <c r="AF95" s="395"/>
      <c r="AG95" s="395"/>
    </row>
    <row r="96" spans="16:33" s="386" customFormat="1" x14ac:dyDescent="0.3">
      <c r="P96" s="395"/>
      <c r="Q96" s="395"/>
      <c r="R96" s="395"/>
      <c r="S96" s="395"/>
      <c r="T96" s="395"/>
      <c r="U96" s="395"/>
      <c r="V96" s="395"/>
      <c r="W96" s="395"/>
      <c r="X96" s="395"/>
      <c r="Y96" s="395"/>
      <c r="Z96" s="395"/>
      <c r="AA96" s="395"/>
      <c r="AB96" s="395"/>
      <c r="AC96" s="395"/>
      <c r="AD96" s="395"/>
      <c r="AE96" s="395"/>
      <c r="AF96" s="395"/>
      <c r="AG96" s="395"/>
    </row>
    <row r="97" spans="1:33" s="386" customFormat="1" x14ac:dyDescent="0.3">
      <c r="P97" s="395"/>
      <c r="Q97" s="395"/>
      <c r="R97" s="395"/>
      <c r="S97" s="395"/>
      <c r="T97" s="395"/>
      <c r="U97" s="395"/>
      <c r="V97" s="395"/>
      <c r="W97" s="395"/>
      <c r="X97" s="395"/>
      <c r="Y97" s="395"/>
      <c r="Z97" s="395"/>
      <c r="AA97" s="395"/>
      <c r="AB97" s="395"/>
      <c r="AC97" s="395"/>
      <c r="AD97" s="395"/>
      <c r="AE97" s="395"/>
      <c r="AF97" s="395"/>
      <c r="AG97" s="395"/>
    </row>
    <row r="98" spans="1:33" s="386" customFormat="1" x14ac:dyDescent="0.3">
      <c r="P98" s="395"/>
      <c r="Q98" s="395"/>
      <c r="R98" s="395"/>
      <c r="S98" s="395"/>
      <c r="T98" s="395"/>
      <c r="U98" s="395"/>
      <c r="V98" s="395"/>
      <c r="W98" s="395"/>
      <c r="X98" s="395"/>
      <c r="Y98" s="395"/>
      <c r="Z98" s="395"/>
      <c r="AA98" s="395"/>
      <c r="AB98" s="395"/>
      <c r="AC98" s="395"/>
      <c r="AD98" s="395"/>
      <c r="AE98" s="395"/>
      <c r="AF98" s="395"/>
      <c r="AG98" s="395"/>
    </row>
    <row r="99" spans="1:33" s="386" customFormat="1" x14ac:dyDescent="0.3">
      <c r="P99" s="395"/>
      <c r="Q99" s="395"/>
      <c r="R99" s="395"/>
      <c r="S99" s="395"/>
      <c r="T99" s="395"/>
      <c r="U99" s="395"/>
      <c r="V99" s="395"/>
      <c r="W99" s="395"/>
      <c r="X99" s="395"/>
      <c r="Y99" s="395"/>
      <c r="Z99" s="395"/>
      <c r="AA99" s="395"/>
      <c r="AB99" s="395"/>
      <c r="AC99" s="395"/>
      <c r="AD99" s="395"/>
      <c r="AE99" s="395"/>
      <c r="AF99" s="395"/>
      <c r="AG99" s="395"/>
    </row>
    <row r="100" spans="1:33" s="386" customFormat="1" x14ac:dyDescent="0.3">
      <c r="A100" s="387"/>
      <c r="B100" s="387"/>
      <c r="C100" s="387"/>
      <c r="D100" s="387"/>
      <c r="E100" s="387"/>
      <c r="F100" s="387"/>
      <c r="G100" s="387"/>
      <c r="H100" s="387"/>
      <c r="P100" s="395"/>
      <c r="Q100" s="395"/>
      <c r="R100" s="395"/>
      <c r="S100" s="395"/>
      <c r="T100" s="395"/>
      <c r="U100" s="395"/>
      <c r="V100" s="395"/>
      <c r="W100" s="395"/>
      <c r="X100" s="395"/>
      <c r="Y100" s="395"/>
      <c r="Z100" s="395"/>
      <c r="AA100" s="395"/>
      <c r="AB100" s="395"/>
      <c r="AC100" s="395"/>
      <c r="AD100" s="395"/>
      <c r="AE100" s="395"/>
      <c r="AF100" s="395"/>
      <c r="AG100" s="395"/>
    </row>
    <row r="101" spans="1:33" s="386" customFormat="1" x14ac:dyDescent="0.3">
      <c r="A101" s="387"/>
      <c r="B101" s="387"/>
      <c r="C101" s="387"/>
      <c r="D101" s="387"/>
      <c r="E101" s="387"/>
      <c r="F101" s="387"/>
      <c r="G101" s="387"/>
      <c r="H101" s="387"/>
      <c r="P101" s="395"/>
      <c r="Q101" s="395"/>
      <c r="R101" s="395"/>
      <c r="S101" s="395"/>
      <c r="T101" s="395"/>
      <c r="U101" s="395"/>
      <c r="V101" s="395"/>
      <c r="W101" s="395"/>
      <c r="X101" s="395"/>
      <c r="Y101" s="395"/>
      <c r="Z101" s="395"/>
      <c r="AA101" s="395"/>
      <c r="AB101" s="395"/>
      <c r="AC101" s="395"/>
      <c r="AD101" s="395"/>
      <c r="AE101" s="395"/>
      <c r="AF101" s="395"/>
      <c r="AG101" s="395"/>
    </row>
    <row r="102" spans="1:33" s="386" customFormat="1" x14ac:dyDescent="0.3">
      <c r="A102" s="387"/>
      <c r="B102" s="387"/>
      <c r="C102" s="387"/>
      <c r="D102" s="387"/>
      <c r="E102" s="387"/>
      <c r="F102" s="387"/>
      <c r="G102" s="387"/>
      <c r="H102" s="387"/>
      <c r="P102" s="395"/>
      <c r="Q102" s="395"/>
      <c r="R102" s="395"/>
      <c r="S102" s="395"/>
      <c r="T102" s="395"/>
      <c r="U102" s="395"/>
      <c r="V102" s="395"/>
      <c r="W102" s="395"/>
      <c r="X102" s="395"/>
      <c r="Y102" s="395"/>
      <c r="Z102" s="395"/>
      <c r="AA102" s="395"/>
      <c r="AB102" s="395"/>
      <c r="AC102" s="395"/>
      <c r="AD102" s="395"/>
      <c r="AE102" s="395"/>
      <c r="AF102" s="395"/>
      <c r="AG102" s="395"/>
    </row>
    <row r="103" spans="1:33" s="386" customFormat="1" x14ac:dyDescent="0.3">
      <c r="A103" s="387"/>
      <c r="B103" s="387"/>
      <c r="C103" s="387"/>
      <c r="D103" s="387"/>
      <c r="E103" s="387"/>
      <c r="F103" s="387"/>
      <c r="G103" s="387"/>
      <c r="H103" s="387"/>
      <c r="P103" s="395"/>
      <c r="Q103" s="395"/>
      <c r="R103" s="395"/>
      <c r="S103" s="395"/>
      <c r="T103" s="395"/>
      <c r="U103" s="395"/>
      <c r="V103" s="395"/>
      <c r="W103" s="395"/>
      <c r="X103" s="395"/>
      <c r="Y103" s="395"/>
      <c r="Z103" s="395"/>
      <c r="AA103" s="395"/>
      <c r="AB103" s="395"/>
      <c r="AC103" s="395"/>
      <c r="AD103" s="395"/>
      <c r="AE103" s="395"/>
      <c r="AF103" s="395"/>
      <c r="AG103" s="395"/>
    </row>
    <row r="104" spans="1:33" s="386" customFormat="1" x14ac:dyDescent="0.3">
      <c r="A104" s="387"/>
      <c r="B104" s="387"/>
      <c r="C104" s="387"/>
      <c r="D104" s="387"/>
      <c r="E104" s="387"/>
      <c r="F104" s="387"/>
      <c r="G104" s="387"/>
      <c r="H104" s="387"/>
      <c r="P104" s="395"/>
      <c r="Q104" s="395"/>
      <c r="R104" s="395"/>
      <c r="S104" s="395"/>
      <c r="T104" s="395"/>
      <c r="U104" s="395"/>
      <c r="V104" s="395"/>
      <c r="W104" s="395"/>
      <c r="X104" s="395"/>
      <c r="Y104" s="395"/>
      <c r="Z104" s="395"/>
      <c r="AA104" s="395"/>
      <c r="AB104" s="395"/>
      <c r="AC104" s="395"/>
      <c r="AD104" s="395"/>
      <c r="AE104" s="395"/>
      <c r="AF104" s="395"/>
      <c r="AG104" s="395"/>
    </row>
    <row r="105" spans="1:33" s="386" customFormat="1" x14ac:dyDescent="0.3">
      <c r="A105" s="387"/>
      <c r="B105" s="387"/>
      <c r="C105" s="387"/>
      <c r="D105" s="387"/>
      <c r="E105" s="387"/>
      <c r="F105" s="387"/>
      <c r="G105" s="387"/>
      <c r="H105" s="387"/>
      <c r="P105" s="395"/>
      <c r="Q105" s="395"/>
      <c r="R105" s="395"/>
      <c r="S105" s="395"/>
      <c r="T105" s="395"/>
      <c r="U105" s="395"/>
      <c r="V105" s="395"/>
      <c r="W105" s="395"/>
      <c r="X105" s="395"/>
      <c r="Y105" s="395"/>
      <c r="Z105" s="395"/>
      <c r="AA105" s="395"/>
      <c r="AB105" s="395"/>
      <c r="AC105" s="395"/>
      <c r="AD105" s="395"/>
      <c r="AE105" s="395"/>
      <c r="AF105" s="395"/>
      <c r="AG105" s="395"/>
    </row>
  </sheetData>
  <sheetProtection algorithmName="SHA-512" hashValue="POKLGMPPBmjyRKQRMQxM7tX703exTixhxu380VQgraCLk7HVh/rUACM9ULqG/W8t7ibS3/9fUzWTIweWTFRZ7g==" saltValue="QrFT6blOIzBeynz9q4CqqA==" spinCount="100000" sheet="1" objects="1" scenarios="1"/>
  <mergeCells count="14">
    <mergeCell ref="A10:D10"/>
    <mergeCell ref="A2:D2"/>
    <mergeCell ref="A4:D4"/>
    <mergeCell ref="A3:D3"/>
    <mergeCell ref="A1:D1"/>
    <mergeCell ref="A5:D5"/>
    <mergeCell ref="A7:D7"/>
    <mergeCell ref="A8:D8"/>
    <mergeCell ref="A9:D9"/>
    <mergeCell ref="B27:H27"/>
    <mergeCell ref="B25:H25"/>
    <mergeCell ref="B21:H21"/>
    <mergeCell ref="B19:H19"/>
    <mergeCell ref="B15:H15"/>
  </mergeCells>
  <conditionalFormatting sqref="E9">
    <cfRule type="cellIs" dxfId="337" priority="21" operator="greaterThan">
      <formula>0</formula>
    </cfRule>
    <cfRule type="cellIs" dxfId="336" priority="22" operator="lessThan">
      <formula>0</formula>
    </cfRule>
  </conditionalFormatting>
  <conditionalFormatting sqref="Y1 Y4">
    <cfRule type="expression" dxfId="335" priority="20">
      <formula>$C2</formula>
    </cfRule>
  </conditionalFormatting>
  <conditionalFormatting sqref="Y5">
    <cfRule type="expression" dxfId="334" priority="95">
      <formula>#REF!</formula>
    </cfRule>
  </conditionalFormatting>
  <conditionalFormatting sqref="Y7:Y8">
    <cfRule type="expression" dxfId="333" priority="96">
      <formula>$C8</formula>
    </cfRule>
  </conditionalFormatting>
  <conditionalFormatting sqref="Y6">
    <cfRule type="expression" dxfId="332" priority="14">
      <formula>$C8</formula>
    </cfRule>
  </conditionalFormatting>
  <conditionalFormatting sqref="B22">
    <cfRule type="expression" dxfId="331" priority="10">
      <formula>#REF!</formula>
    </cfRule>
  </conditionalFormatting>
  <conditionalFormatting sqref="B26">
    <cfRule type="expression" dxfId="330" priority="11">
      <formula>$C26</formula>
    </cfRule>
  </conditionalFormatting>
  <conditionalFormatting sqref="B13">
    <cfRule type="expression" dxfId="329" priority="97">
      <formula>$C15</formula>
    </cfRule>
  </conditionalFormatting>
  <conditionalFormatting sqref="B14 B20 B24">
    <cfRule type="expression" dxfId="328" priority="99">
      <formula>$C17</formula>
    </cfRule>
  </conditionalFormatting>
  <conditionalFormatting sqref="B17">
    <cfRule type="expression" dxfId="327" priority="6">
      <formula>$C19</formula>
    </cfRule>
  </conditionalFormatting>
  <conditionalFormatting sqref="B23">
    <cfRule type="expression" dxfId="326" priority="2">
      <formula>$C25</formula>
    </cfRule>
  </conditionalFormatting>
  <dataValidations count="5">
    <dataValidation type="list" allowBlank="1" showInputMessage="1" showErrorMessage="1" sqref="E8" xr:uid="{00000000-0002-0000-0100-000000000000}">
      <formula1>$S$2:$S$3</formula1>
    </dataValidation>
    <dataValidation type="list" allowBlank="1" showInputMessage="1" showErrorMessage="1" sqref="E1" xr:uid="{00000000-0002-0000-0100-000001000000}">
      <formula1>$X$1:$X$2</formula1>
    </dataValidation>
    <dataValidation type="list" allowBlank="1" showInputMessage="1" showErrorMessage="1" sqref="E8" xr:uid="{00000000-0002-0000-0100-000002000000}">
      <formula1>$S$2:$S$9</formula1>
    </dataValidation>
    <dataValidation type="list" allowBlank="1" showInputMessage="1" showErrorMessage="1" sqref="E9" xr:uid="{00000000-0002-0000-0100-000003000000}">
      <formula1>IF(E$8="Chudnutie",$T1:$T6,$T7:$T10)</formula1>
    </dataValidation>
    <dataValidation type="list" allowBlank="1" showInputMessage="1" showErrorMessage="1" sqref="E5" xr:uid="{00000000-0002-0000-0100-000004000000}">
      <formula1>$V$1:$V$9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F37ED-696B-4E03-8E9A-2BBEF5EF9FA6}">
  <dimension ref="A1:DL84"/>
  <sheetViews>
    <sheetView topLeftCell="Q7" workbookViewId="0">
      <selection activeCell="S19" sqref="S19"/>
    </sheetView>
  </sheetViews>
  <sheetFormatPr defaultColWidth="2" defaultRowHeight="14.4" x14ac:dyDescent="0.3"/>
  <cols>
    <col min="1" max="1" width="39.6640625" style="387" hidden="1" customWidth="1"/>
    <col min="2" max="3" width="0" style="387" hidden="1" customWidth="1"/>
    <col min="4" max="4" width="7" style="387" hidden="1" customWidth="1"/>
    <col min="5" max="6" width="5" style="387" hidden="1" customWidth="1"/>
    <col min="7" max="7" width="6" style="387" hidden="1" customWidth="1"/>
    <col min="8" max="8" width="5" style="387" hidden="1" customWidth="1"/>
    <col min="9" max="13" width="0" style="387" hidden="1" customWidth="1"/>
    <col min="14" max="15" width="15.44140625" style="387" hidden="1" customWidth="1"/>
    <col min="16" max="16" width="2.77734375" style="387" hidden="1" customWidth="1"/>
    <col min="17" max="17" width="2" style="387"/>
    <col min="18" max="18" width="69" style="387" bestFit="1" customWidth="1"/>
    <col min="19" max="19" width="25.21875" style="387" customWidth="1"/>
    <col min="20" max="20" width="34.33203125" style="387" customWidth="1"/>
    <col min="21" max="21" width="16.44140625" style="387" bestFit="1" customWidth="1"/>
    <col min="22" max="16384" width="2" style="387"/>
  </cols>
  <sheetData>
    <row r="1" spans="1:116" x14ac:dyDescent="0.3">
      <c r="E1" s="387" t="s">
        <v>11</v>
      </c>
      <c r="F1" s="387" t="s">
        <v>12</v>
      </c>
      <c r="G1" s="387" t="s">
        <v>13</v>
      </c>
      <c r="Q1" s="451"/>
      <c r="R1" s="451"/>
      <c r="S1" s="451"/>
      <c r="T1" s="451"/>
      <c r="U1" s="451"/>
      <c r="V1" s="451"/>
      <c r="W1" s="451"/>
      <c r="X1" s="451"/>
      <c r="Y1" s="451"/>
      <c r="Z1" s="451"/>
      <c r="AA1" s="451"/>
      <c r="AB1" s="451"/>
      <c r="AC1" s="451"/>
      <c r="AD1" s="451"/>
      <c r="AE1" s="451"/>
      <c r="AF1" s="451"/>
      <c r="AG1" s="451"/>
      <c r="AH1" s="451"/>
      <c r="AI1" s="451"/>
      <c r="AJ1" s="451"/>
      <c r="AK1" s="451"/>
      <c r="AL1" s="451"/>
      <c r="AM1" s="451"/>
      <c r="AN1" s="451"/>
      <c r="AO1" s="451"/>
      <c r="AP1" s="451"/>
      <c r="AQ1" s="451"/>
      <c r="AR1" s="451"/>
      <c r="AS1" s="451"/>
      <c r="AT1" s="451"/>
      <c r="AU1" s="451"/>
      <c r="AV1" s="451"/>
      <c r="AW1" s="451"/>
      <c r="AX1" s="451"/>
      <c r="AY1" s="451"/>
      <c r="AZ1" s="451"/>
      <c r="BA1" s="451"/>
      <c r="BB1" s="451"/>
      <c r="BC1" s="451"/>
      <c r="BD1" s="451"/>
      <c r="BE1" s="451"/>
      <c r="BF1" s="451"/>
      <c r="BG1" s="451"/>
      <c r="BH1" s="451"/>
      <c r="BI1" s="451"/>
      <c r="BJ1" s="451"/>
      <c r="BK1" s="451"/>
      <c r="BL1" s="451"/>
      <c r="BM1" s="451"/>
      <c r="BN1" s="451"/>
      <c r="BO1" s="451"/>
      <c r="BP1" s="451"/>
      <c r="BQ1" s="451"/>
      <c r="BR1" s="451"/>
      <c r="BS1" s="451"/>
      <c r="BT1" s="451"/>
      <c r="BU1" s="451"/>
      <c r="BV1" s="451"/>
      <c r="BW1" s="451"/>
      <c r="BX1" s="451"/>
      <c r="BY1" s="451"/>
      <c r="BZ1" s="451"/>
      <c r="CA1" s="451"/>
      <c r="CB1" s="451"/>
      <c r="CC1" s="451"/>
      <c r="CD1" s="451"/>
      <c r="CE1" s="451"/>
      <c r="CF1" s="451"/>
      <c r="CG1" s="451"/>
      <c r="CH1" s="451"/>
      <c r="CI1" s="451"/>
      <c r="CJ1" s="451"/>
      <c r="CK1" s="451"/>
      <c r="CL1" s="451"/>
      <c r="CM1" s="451"/>
      <c r="CN1" s="451"/>
      <c r="CO1" s="451"/>
      <c r="CP1" s="451"/>
      <c r="CQ1" s="451"/>
      <c r="CR1" s="451"/>
      <c r="CS1" s="451"/>
      <c r="CT1" s="451"/>
      <c r="CU1" s="451"/>
      <c r="CV1" s="451"/>
      <c r="CW1" s="451"/>
      <c r="CX1" s="451"/>
      <c r="CY1" s="451"/>
      <c r="CZ1" s="451"/>
      <c r="DA1" s="451"/>
      <c r="DB1" s="451"/>
      <c r="DC1" s="451"/>
      <c r="DD1" s="451"/>
      <c r="DE1" s="451"/>
      <c r="DF1" s="451"/>
      <c r="DG1" s="451"/>
      <c r="DH1" s="451"/>
      <c r="DI1" s="451"/>
      <c r="DJ1" s="451"/>
      <c r="DK1" s="451"/>
      <c r="DL1" s="451"/>
    </row>
    <row r="2" spans="1:116" ht="21" x14ac:dyDescent="0.4">
      <c r="A2" s="452" t="s">
        <v>30</v>
      </c>
      <c r="D2" s="387">
        <v>48</v>
      </c>
      <c r="E2" s="387">
        <v>0.5</v>
      </c>
      <c r="F2" s="387">
        <v>12.6</v>
      </c>
      <c r="G2" s="387">
        <v>0.1</v>
      </c>
      <c r="Q2" s="451"/>
      <c r="R2" s="451"/>
      <c r="S2" s="451"/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1"/>
      <c r="AO2" s="451"/>
      <c r="AP2" s="451"/>
      <c r="AQ2" s="451"/>
      <c r="AR2" s="451"/>
      <c r="AS2" s="451"/>
      <c r="AT2" s="451"/>
      <c r="AU2" s="451"/>
      <c r="AV2" s="451"/>
      <c r="AW2" s="451"/>
      <c r="AX2" s="451"/>
      <c r="AY2" s="451"/>
      <c r="AZ2" s="451"/>
      <c r="BA2" s="451"/>
      <c r="BB2" s="451"/>
      <c r="BC2" s="451"/>
      <c r="BD2" s="451"/>
      <c r="BE2" s="451"/>
      <c r="BF2" s="451"/>
      <c r="BG2" s="451"/>
      <c r="BH2" s="451"/>
      <c r="BI2" s="451"/>
      <c r="BJ2" s="451"/>
      <c r="BK2" s="451"/>
      <c r="BL2" s="451"/>
      <c r="BM2" s="451"/>
      <c r="BN2" s="451"/>
      <c r="BO2" s="451"/>
      <c r="BP2" s="451"/>
      <c r="BQ2" s="451"/>
      <c r="BR2" s="451"/>
      <c r="BS2" s="451"/>
      <c r="BT2" s="451"/>
      <c r="BU2" s="451"/>
      <c r="BV2" s="451"/>
      <c r="BW2" s="451"/>
      <c r="BX2" s="451"/>
      <c r="BY2" s="451"/>
      <c r="BZ2" s="451"/>
      <c r="CA2" s="451"/>
      <c r="CB2" s="451"/>
      <c r="CC2" s="451"/>
      <c r="CD2" s="451"/>
      <c r="CE2" s="451"/>
      <c r="CF2" s="451"/>
      <c r="CG2" s="451"/>
      <c r="CH2" s="451"/>
      <c r="CI2" s="451"/>
      <c r="CJ2" s="451"/>
      <c r="CK2" s="451"/>
      <c r="CL2" s="451"/>
      <c r="CM2" s="451"/>
      <c r="CN2" s="451"/>
      <c r="CO2" s="451"/>
      <c r="CP2" s="451"/>
      <c r="CQ2" s="451"/>
      <c r="CR2" s="451"/>
      <c r="CS2" s="451"/>
      <c r="CT2" s="451"/>
      <c r="CU2" s="451"/>
      <c r="CV2" s="451"/>
      <c r="CW2" s="451"/>
      <c r="CX2" s="451"/>
      <c r="CY2" s="451"/>
      <c r="CZ2" s="451"/>
      <c r="DA2" s="451"/>
      <c r="DB2" s="451"/>
      <c r="DC2" s="451"/>
      <c r="DD2" s="451"/>
      <c r="DE2" s="451"/>
      <c r="DF2" s="451"/>
      <c r="DG2" s="451"/>
      <c r="DH2" s="451"/>
      <c r="DI2" s="451"/>
      <c r="DJ2" s="451"/>
      <c r="DK2" s="451"/>
      <c r="DL2" s="451"/>
    </row>
    <row r="3" spans="1:116" ht="21" x14ac:dyDescent="0.4">
      <c r="A3" s="452" t="s">
        <v>14</v>
      </c>
      <c r="D3" s="387">
        <v>600</v>
      </c>
      <c r="E3" s="387">
        <v>24</v>
      </c>
      <c r="F3" s="387">
        <v>12</v>
      </c>
      <c r="G3" s="387">
        <v>48</v>
      </c>
      <c r="Q3" s="451"/>
      <c r="R3" s="451"/>
      <c r="S3" s="451"/>
      <c r="T3" s="451"/>
      <c r="U3" s="451"/>
      <c r="V3" s="451"/>
      <c r="W3" s="451"/>
      <c r="X3" s="451"/>
      <c r="Y3" s="451"/>
      <c r="Z3" s="451"/>
      <c r="AA3" s="451"/>
      <c r="AB3" s="451"/>
      <c r="AC3" s="451"/>
      <c r="AD3" s="451"/>
      <c r="AE3" s="451"/>
      <c r="AF3" s="451"/>
      <c r="AG3" s="451"/>
      <c r="AH3" s="451"/>
      <c r="AI3" s="451"/>
      <c r="AJ3" s="451"/>
      <c r="AK3" s="451"/>
      <c r="AL3" s="451"/>
      <c r="AM3" s="451"/>
      <c r="AN3" s="451"/>
      <c r="AO3" s="451"/>
      <c r="AP3" s="451"/>
      <c r="AQ3" s="451"/>
      <c r="AR3" s="451"/>
      <c r="AS3" s="451"/>
      <c r="AT3" s="451"/>
      <c r="AU3" s="451"/>
      <c r="AV3" s="451"/>
      <c r="AW3" s="451"/>
      <c r="AX3" s="451"/>
      <c r="AY3" s="451"/>
      <c r="AZ3" s="451"/>
      <c r="BA3" s="451"/>
      <c r="BB3" s="451"/>
      <c r="BC3" s="451"/>
      <c r="BD3" s="451"/>
      <c r="BE3" s="451"/>
      <c r="BF3" s="451"/>
      <c r="BG3" s="451"/>
      <c r="BH3" s="451"/>
      <c r="BI3" s="451"/>
      <c r="BJ3" s="451"/>
      <c r="BK3" s="451"/>
      <c r="BL3" s="451"/>
      <c r="BM3" s="451"/>
      <c r="BN3" s="451"/>
      <c r="BO3" s="451"/>
      <c r="BP3" s="451"/>
      <c r="BQ3" s="451"/>
      <c r="BR3" s="451"/>
      <c r="BS3" s="451"/>
      <c r="BT3" s="451"/>
      <c r="BU3" s="451"/>
      <c r="BV3" s="451"/>
      <c r="BW3" s="451"/>
      <c r="BX3" s="451"/>
      <c r="BY3" s="451"/>
      <c r="BZ3" s="451"/>
      <c r="CA3" s="451"/>
      <c r="CB3" s="451"/>
      <c r="CC3" s="451"/>
      <c r="CD3" s="451"/>
      <c r="CE3" s="451"/>
      <c r="CF3" s="451"/>
      <c r="CG3" s="451"/>
      <c r="CH3" s="451"/>
      <c r="CI3" s="451"/>
      <c r="CJ3" s="451"/>
      <c r="CK3" s="451"/>
      <c r="CL3" s="451"/>
      <c r="CM3" s="451"/>
      <c r="CN3" s="451"/>
      <c r="CO3" s="451"/>
      <c r="CP3" s="451"/>
      <c r="CQ3" s="451"/>
      <c r="CR3" s="451"/>
      <c r="CS3" s="451"/>
      <c r="CT3" s="451"/>
      <c r="CU3" s="451"/>
      <c r="CV3" s="451"/>
      <c r="CW3" s="451"/>
      <c r="CX3" s="451"/>
      <c r="CY3" s="451"/>
      <c r="CZ3" s="451"/>
      <c r="DA3" s="451"/>
      <c r="DB3" s="451"/>
      <c r="DC3" s="451"/>
      <c r="DD3" s="451"/>
      <c r="DE3" s="451"/>
      <c r="DF3" s="451"/>
      <c r="DG3" s="451"/>
      <c r="DH3" s="451"/>
      <c r="DI3" s="451"/>
      <c r="DJ3" s="451"/>
      <c r="DK3" s="451"/>
      <c r="DL3" s="451"/>
    </row>
    <row r="4" spans="1:116" ht="21.6" thickBot="1" x14ac:dyDescent="0.45">
      <c r="A4" s="452" t="s">
        <v>80</v>
      </c>
      <c r="D4" s="387">
        <v>160</v>
      </c>
      <c r="E4" s="387">
        <v>2</v>
      </c>
      <c r="F4" s="387">
        <v>8.5299999999999994</v>
      </c>
      <c r="G4" s="387">
        <v>14.66</v>
      </c>
      <c r="H4" s="387">
        <v>6.7</v>
      </c>
      <c r="Q4" s="451"/>
      <c r="R4" s="451"/>
      <c r="S4" s="451"/>
      <c r="T4" s="451"/>
      <c r="U4" s="451"/>
      <c r="V4" s="451"/>
      <c r="W4" s="451"/>
      <c r="X4" s="451"/>
      <c r="Y4" s="451"/>
      <c r="Z4" s="451"/>
      <c r="AA4" s="451"/>
      <c r="AB4" s="451"/>
      <c r="AC4" s="451"/>
      <c r="AD4" s="451"/>
      <c r="AE4" s="451"/>
      <c r="AF4" s="451"/>
      <c r="AG4" s="451"/>
      <c r="AH4" s="451"/>
      <c r="AI4" s="451"/>
      <c r="AJ4" s="451"/>
      <c r="AK4" s="451"/>
      <c r="AL4" s="451"/>
      <c r="AM4" s="451"/>
      <c r="AN4" s="451"/>
      <c r="AO4" s="451"/>
      <c r="AP4" s="451"/>
      <c r="AQ4" s="451"/>
      <c r="AR4" s="451"/>
      <c r="AS4" s="451"/>
      <c r="AT4" s="451"/>
      <c r="AU4" s="451"/>
      <c r="AV4" s="451"/>
      <c r="AW4" s="451"/>
      <c r="AX4" s="451"/>
      <c r="AY4" s="451"/>
      <c r="AZ4" s="451"/>
      <c r="BA4" s="451"/>
      <c r="BB4" s="451"/>
      <c r="BC4" s="451"/>
      <c r="BD4" s="451"/>
      <c r="BE4" s="451"/>
      <c r="BF4" s="451"/>
      <c r="BG4" s="451"/>
      <c r="BH4" s="451"/>
      <c r="BI4" s="451"/>
      <c r="BJ4" s="451"/>
      <c r="BK4" s="451"/>
      <c r="BL4" s="451"/>
      <c r="BM4" s="451"/>
      <c r="BN4" s="451"/>
      <c r="BO4" s="451"/>
      <c r="BP4" s="451"/>
      <c r="BQ4" s="451"/>
      <c r="BR4" s="451"/>
      <c r="BS4" s="451"/>
      <c r="BT4" s="451"/>
      <c r="BU4" s="451"/>
      <c r="BV4" s="451"/>
      <c r="BW4" s="451"/>
      <c r="BX4" s="451"/>
      <c r="BY4" s="451"/>
      <c r="BZ4" s="451"/>
      <c r="CA4" s="451"/>
      <c r="CB4" s="451"/>
      <c r="CC4" s="451"/>
      <c r="CD4" s="451"/>
      <c r="CE4" s="451"/>
      <c r="CF4" s="451"/>
      <c r="CG4" s="451"/>
      <c r="CH4" s="451"/>
      <c r="CI4" s="451"/>
      <c r="CJ4" s="451"/>
      <c r="CK4" s="451"/>
      <c r="CL4" s="451"/>
      <c r="CM4" s="451"/>
      <c r="CN4" s="451"/>
      <c r="CO4" s="451"/>
      <c r="CP4" s="451"/>
      <c r="CQ4" s="451"/>
      <c r="CR4" s="451"/>
      <c r="CS4" s="451"/>
      <c r="CT4" s="451"/>
      <c r="CU4" s="451"/>
      <c r="CV4" s="451"/>
      <c r="CW4" s="451"/>
      <c r="CX4" s="451"/>
      <c r="CY4" s="451"/>
      <c r="CZ4" s="451"/>
      <c r="DA4" s="451"/>
      <c r="DB4" s="451"/>
      <c r="DC4" s="451"/>
      <c r="DD4" s="451"/>
      <c r="DE4" s="451"/>
      <c r="DF4" s="451"/>
      <c r="DG4" s="451"/>
      <c r="DH4" s="451"/>
      <c r="DI4" s="451"/>
      <c r="DJ4" s="451"/>
      <c r="DK4" s="451"/>
      <c r="DL4" s="451"/>
    </row>
    <row r="5" spans="1:116" ht="23.4" x14ac:dyDescent="0.4">
      <c r="A5" s="453" t="s">
        <v>29</v>
      </c>
      <c r="B5" s="451"/>
      <c r="C5" s="451"/>
      <c r="D5" s="451">
        <v>100</v>
      </c>
      <c r="E5" s="451">
        <v>0</v>
      </c>
      <c r="F5" s="451">
        <v>23</v>
      </c>
      <c r="G5" s="451">
        <v>1</v>
      </c>
      <c r="H5" s="451"/>
      <c r="I5" s="451"/>
      <c r="J5" s="451"/>
      <c r="K5" s="451"/>
      <c r="L5" s="451"/>
      <c r="M5" s="451"/>
      <c r="N5" s="451" t="str">
        <f t="shared" ref="N5:N6" si="0">IFERROR(VLOOKUP($M5,$A$2:$H$12,4,0),"")</f>
        <v/>
      </c>
      <c r="O5" s="451" t="str">
        <f t="shared" ref="O5:O6" si="1">IFERROR(VLOOKUP($M5,$A$2:$H$12,5,0),"")</f>
        <v/>
      </c>
      <c r="P5" s="451" t="str">
        <f t="shared" ref="P5:P6" si="2">IFERROR(VLOOKUP($M5,$A$2:$H$12,6,0),"")</f>
        <v/>
      </c>
      <c r="Q5" s="451" t="str">
        <f t="shared" ref="Q5:Q6" si="3">IFERROR(VLOOKUP($M5,$A$2:$H$12,7,0),"")</f>
        <v/>
      </c>
      <c r="R5" s="454" t="s">
        <v>191</v>
      </c>
      <c r="S5" s="455"/>
      <c r="T5" s="455"/>
      <c r="U5" s="456"/>
      <c r="V5" s="451"/>
      <c r="W5" s="451"/>
      <c r="X5" s="451"/>
      <c r="Y5" s="451"/>
      <c r="Z5" s="451"/>
      <c r="AA5" s="451"/>
      <c r="AB5" s="451"/>
      <c r="AC5" s="451"/>
      <c r="AD5" s="451"/>
      <c r="AE5" s="451"/>
      <c r="AF5" s="451"/>
      <c r="AG5" s="451"/>
      <c r="AH5" s="451"/>
      <c r="AI5" s="451"/>
      <c r="AJ5" s="451"/>
      <c r="AK5" s="451"/>
      <c r="AL5" s="451"/>
      <c r="AM5" s="451"/>
      <c r="AN5" s="451"/>
      <c r="AO5" s="451"/>
      <c r="AP5" s="451"/>
      <c r="AQ5" s="451"/>
      <c r="AR5" s="451"/>
      <c r="AS5" s="451"/>
      <c r="AT5" s="451"/>
      <c r="AU5" s="451"/>
      <c r="AV5" s="451"/>
      <c r="AW5" s="451"/>
      <c r="AX5" s="451"/>
      <c r="AY5" s="451"/>
      <c r="AZ5" s="451"/>
      <c r="BA5" s="451"/>
      <c r="BB5" s="451"/>
      <c r="BC5" s="451"/>
      <c r="BD5" s="451"/>
      <c r="BE5" s="451"/>
      <c r="BF5" s="451"/>
      <c r="BG5" s="451"/>
      <c r="BH5" s="451"/>
      <c r="BI5" s="451"/>
      <c r="BJ5" s="451"/>
      <c r="BK5" s="451"/>
      <c r="BL5" s="451"/>
      <c r="BM5" s="451"/>
      <c r="BN5" s="451"/>
      <c r="BO5" s="451"/>
      <c r="BP5" s="451"/>
      <c r="BQ5" s="451"/>
      <c r="BR5" s="451"/>
      <c r="BS5" s="451"/>
      <c r="BT5" s="451"/>
      <c r="BU5" s="451"/>
      <c r="BV5" s="451"/>
      <c r="BW5" s="451"/>
      <c r="BX5" s="451"/>
      <c r="BY5" s="451"/>
      <c r="BZ5" s="451"/>
      <c r="CA5" s="451"/>
      <c r="CB5" s="451"/>
      <c r="CC5" s="451"/>
      <c r="CD5" s="451"/>
      <c r="CE5" s="451"/>
      <c r="CF5" s="451"/>
      <c r="CG5" s="451"/>
      <c r="CH5" s="451"/>
      <c r="CI5" s="451"/>
      <c r="CJ5" s="451"/>
      <c r="CK5" s="451"/>
      <c r="CL5" s="451"/>
      <c r="CM5" s="451"/>
      <c r="CN5" s="451"/>
      <c r="CO5" s="451"/>
      <c r="CP5" s="451"/>
      <c r="CQ5" s="451"/>
      <c r="CR5" s="451"/>
      <c r="CS5" s="451"/>
      <c r="CT5" s="451"/>
      <c r="CU5" s="451"/>
      <c r="CV5" s="451"/>
      <c r="CW5" s="451"/>
      <c r="CX5" s="451"/>
      <c r="CY5" s="451"/>
      <c r="CZ5" s="451"/>
      <c r="DA5" s="451"/>
      <c r="DB5" s="451"/>
      <c r="DC5" s="451"/>
      <c r="DD5" s="451"/>
      <c r="DE5" s="451"/>
      <c r="DF5" s="451"/>
      <c r="DG5" s="451"/>
      <c r="DH5" s="451"/>
      <c r="DI5" s="451"/>
      <c r="DJ5" s="451"/>
      <c r="DK5" s="451"/>
      <c r="DL5" s="451"/>
    </row>
    <row r="6" spans="1:116" ht="21" x14ac:dyDescent="0.4">
      <c r="A6" s="453" t="s">
        <v>65</v>
      </c>
      <c r="B6" s="451"/>
      <c r="C6" s="451"/>
      <c r="D6" s="451">
        <v>187</v>
      </c>
      <c r="E6" s="451">
        <v>22</v>
      </c>
      <c r="F6" s="451">
        <v>0</v>
      </c>
      <c r="G6" s="451">
        <v>11</v>
      </c>
      <c r="H6" s="451"/>
      <c r="I6" s="451"/>
      <c r="J6" s="451"/>
      <c r="K6" s="451"/>
      <c r="L6" s="451"/>
      <c r="M6" s="451"/>
      <c r="N6" s="451" t="str">
        <f t="shared" si="0"/>
        <v/>
      </c>
      <c r="O6" s="451" t="str">
        <f t="shared" si="1"/>
        <v/>
      </c>
      <c r="P6" s="451" t="str">
        <f t="shared" si="2"/>
        <v/>
      </c>
      <c r="Q6" s="451" t="str">
        <f t="shared" si="3"/>
        <v/>
      </c>
      <c r="R6" s="457"/>
      <c r="S6" s="458"/>
      <c r="T6" s="458"/>
      <c r="U6" s="459"/>
      <c r="V6" s="451"/>
      <c r="W6" s="451"/>
      <c r="X6" s="451"/>
      <c r="Y6" s="451"/>
      <c r="Z6" s="451"/>
      <c r="AA6" s="451"/>
      <c r="AB6" s="451"/>
      <c r="AC6" s="451"/>
      <c r="AD6" s="451"/>
      <c r="AE6" s="451"/>
      <c r="AF6" s="451"/>
      <c r="AG6" s="451"/>
      <c r="AH6" s="451"/>
      <c r="AI6" s="451"/>
      <c r="AJ6" s="451"/>
      <c r="AK6" s="451"/>
      <c r="AL6" s="451"/>
      <c r="AM6" s="451"/>
      <c r="AN6" s="451"/>
      <c r="AO6" s="451"/>
      <c r="AP6" s="451"/>
      <c r="AQ6" s="451"/>
      <c r="AR6" s="451"/>
      <c r="AS6" s="451"/>
      <c r="AT6" s="451"/>
      <c r="AU6" s="451"/>
      <c r="AV6" s="451"/>
      <c r="AW6" s="451"/>
      <c r="AX6" s="451"/>
      <c r="AY6" s="451"/>
      <c r="AZ6" s="451"/>
      <c r="BA6" s="451"/>
      <c r="BB6" s="451"/>
      <c r="BC6" s="451"/>
      <c r="BD6" s="451"/>
      <c r="BE6" s="451"/>
      <c r="BF6" s="451"/>
      <c r="BG6" s="451"/>
      <c r="BH6" s="451"/>
      <c r="BI6" s="451"/>
      <c r="BJ6" s="451"/>
      <c r="BK6" s="451"/>
      <c r="BL6" s="451"/>
      <c r="BM6" s="451"/>
      <c r="BN6" s="451"/>
      <c r="BO6" s="451"/>
      <c r="BP6" s="451"/>
      <c r="BQ6" s="451"/>
      <c r="BR6" s="451"/>
      <c r="BS6" s="451"/>
      <c r="BT6" s="451"/>
      <c r="BU6" s="451"/>
      <c r="BV6" s="451"/>
      <c r="BW6" s="451"/>
      <c r="BX6" s="451"/>
      <c r="BY6" s="451"/>
      <c r="BZ6" s="451"/>
      <c r="CA6" s="451"/>
      <c r="CB6" s="451"/>
      <c r="CC6" s="451"/>
      <c r="CD6" s="451"/>
      <c r="CE6" s="451"/>
      <c r="CF6" s="451"/>
      <c r="CG6" s="451"/>
      <c r="CH6" s="451"/>
      <c r="CI6" s="451"/>
      <c r="CJ6" s="451"/>
      <c r="CK6" s="451"/>
      <c r="CL6" s="451"/>
      <c r="CM6" s="451"/>
      <c r="CN6" s="451"/>
      <c r="CO6" s="451"/>
      <c r="CP6" s="451"/>
      <c r="CQ6" s="451"/>
      <c r="CR6" s="451"/>
      <c r="CS6" s="451"/>
      <c r="CT6" s="451"/>
      <c r="CU6" s="451"/>
      <c r="CV6" s="451"/>
      <c r="CW6" s="451"/>
      <c r="CX6" s="451"/>
      <c r="CY6" s="451"/>
      <c r="CZ6" s="451"/>
      <c r="DA6" s="451"/>
      <c r="DB6" s="451"/>
      <c r="DC6" s="451"/>
      <c r="DD6" s="451"/>
      <c r="DE6" s="451"/>
      <c r="DF6" s="451"/>
      <c r="DG6" s="451"/>
      <c r="DH6" s="451"/>
      <c r="DI6" s="451"/>
      <c r="DJ6" s="451"/>
      <c r="DK6" s="451"/>
      <c r="DL6" s="451"/>
    </row>
    <row r="7" spans="1:116" ht="21" x14ac:dyDescent="0.4">
      <c r="A7" s="453" t="s">
        <v>51</v>
      </c>
      <c r="B7" s="451"/>
      <c r="C7" s="451"/>
      <c r="D7" s="451">
        <v>110</v>
      </c>
      <c r="E7" s="451">
        <v>21</v>
      </c>
      <c r="F7" s="451">
        <v>0</v>
      </c>
      <c r="G7" s="451">
        <v>2.2999999999999998</v>
      </c>
      <c r="H7" s="451"/>
      <c r="I7" s="451"/>
      <c r="J7" s="451"/>
      <c r="K7" s="451"/>
      <c r="L7" s="451"/>
      <c r="M7" s="451"/>
      <c r="N7" s="451"/>
      <c r="O7" s="451"/>
      <c r="P7" s="451"/>
      <c r="Q7" s="451"/>
      <c r="R7" s="457"/>
      <c r="S7" s="458"/>
      <c r="T7" s="458"/>
      <c r="U7" s="459"/>
      <c r="V7" s="451"/>
      <c r="W7" s="451"/>
      <c r="X7" s="451"/>
      <c r="Y7" s="451"/>
      <c r="Z7" s="451"/>
      <c r="AA7" s="451"/>
      <c r="AB7" s="451"/>
      <c r="AC7" s="451"/>
      <c r="AD7" s="451"/>
      <c r="AE7" s="451"/>
      <c r="AF7" s="451"/>
      <c r="AG7" s="451"/>
      <c r="AH7" s="451"/>
      <c r="AI7" s="451"/>
      <c r="AJ7" s="451"/>
      <c r="AK7" s="451"/>
      <c r="AL7" s="451"/>
      <c r="AM7" s="451"/>
      <c r="AN7" s="451"/>
      <c r="AO7" s="451"/>
      <c r="AP7" s="451"/>
      <c r="AQ7" s="451"/>
      <c r="AR7" s="451"/>
      <c r="AS7" s="451"/>
      <c r="AT7" s="451"/>
      <c r="AU7" s="451"/>
      <c r="AV7" s="451"/>
      <c r="AW7" s="451"/>
      <c r="AX7" s="451"/>
      <c r="AY7" s="451"/>
      <c r="AZ7" s="451"/>
      <c r="BA7" s="451"/>
      <c r="BB7" s="451"/>
      <c r="BC7" s="451"/>
      <c r="BD7" s="451"/>
      <c r="BE7" s="451"/>
      <c r="BF7" s="451"/>
      <c r="BG7" s="451"/>
      <c r="BH7" s="451"/>
      <c r="BI7" s="451"/>
      <c r="BJ7" s="451"/>
      <c r="BK7" s="451"/>
      <c r="BL7" s="451"/>
      <c r="BM7" s="451"/>
      <c r="BN7" s="451"/>
      <c r="BO7" s="451"/>
      <c r="BP7" s="451"/>
      <c r="BQ7" s="451"/>
      <c r="BR7" s="451"/>
      <c r="BS7" s="451"/>
      <c r="BT7" s="451"/>
      <c r="BU7" s="451"/>
      <c r="BV7" s="451"/>
      <c r="BW7" s="451"/>
      <c r="BX7" s="451"/>
      <c r="BY7" s="451"/>
      <c r="BZ7" s="451"/>
      <c r="CA7" s="451"/>
      <c r="CB7" s="451"/>
      <c r="CC7" s="451"/>
      <c r="CD7" s="451"/>
      <c r="CE7" s="451"/>
      <c r="CF7" s="451"/>
      <c r="CG7" s="451"/>
      <c r="CH7" s="451"/>
      <c r="CI7" s="451"/>
      <c r="CJ7" s="451"/>
      <c r="CK7" s="451"/>
      <c r="CL7" s="451"/>
      <c r="CM7" s="451"/>
      <c r="CN7" s="451"/>
      <c r="CO7" s="451"/>
      <c r="CP7" s="451"/>
      <c r="CQ7" s="451"/>
      <c r="CR7" s="451"/>
      <c r="CS7" s="451"/>
      <c r="CT7" s="451"/>
      <c r="CU7" s="451"/>
      <c r="CV7" s="451"/>
      <c r="CW7" s="451"/>
      <c r="CX7" s="451"/>
      <c r="CY7" s="451"/>
      <c r="CZ7" s="451"/>
      <c r="DA7" s="451"/>
      <c r="DB7" s="451"/>
      <c r="DC7" s="451"/>
      <c r="DD7" s="451"/>
      <c r="DE7" s="451"/>
      <c r="DF7" s="451"/>
      <c r="DG7" s="451"/>
      <c r="DH7" s="451"/>
      <c r="DI7" s="451"/>
      <c r="DJ7" s="451"/>
      <c r="DK7" s="451"/>
      <c r="DL7" s="451"/>
    </row>
    <row r="8" spans="1:116" ht="21" x14ac:dyDescent="0.4">
      <c r="A8" s="453" t="s">
        <v>61</v>
      </c>
      <c r="B8" s="451"/>
      <c r="C8" s="451"/>
      <c r="D8" s="451">
        <v>108</v>
      </c>
      <c r="E8" s="451">
        <v>19</v>
      </c>
      <c r="F8" s="451">
        <v>1</v>
      </c>
      <c r="G8" s="451">
        <v>3</v>
      </c>
      <c r="H8" s="451"/>
      <c r="I8" s="451"/>
      <c r="J8" s="451"/>
      <c r="K8" s="451"/>
      <c r="L8" s="451"/>
      <c r="M8" s="451"/>
      <c r="N8" s="451"/>
      <c r="O8" s="451"/>
      <c r="P8" s="451"/>
      <c r="Q8" s="451"/>
      <c r="R8" s="460" t="s">
        <v>37</v>
      </c>
      <c r="S8" s="461" t="s">
        <v>196</v>
      </c>
      <c r="T8" s="461" t="s">
        <v>39</v>
      </c>
      <c r="U8" s="462" t="s">
        <v>196</v>
      </c>
      <c r="V8" s="463"/>
      <c r="W8" s="451"/>
      <c r="X8" s="451"/>
      <c r="Y8" s="451"/>
      <c r="Z8" s="451"/>
      <c r="AA8" s="451"/>
      <c r="AB8" s="451"/>
      <c r="AC8" s="451"/>
      <c r="AD8" s="451"/>
      <c r="AE8" s="451"/>
      <c r="AF8" s="451"/>
      <c r="AG8" s="451"/>
      <c r="AH8" s="451"/>
      <c r="AI8" s="451"/>
      <c r="AJ8" s="451"/>
      <c r="AK8" s="451"/>
      <c r="AL8" s="451"/>
      <c r="AM8" s="451"/>
      <c r="AN8" s="451"/>
      <c r="AO8" s="451"/>
      <c r="AP8" s="451"/>
      <c r="AQ8" s="451"/>
      <c r="AR8" s="451"/>
      <c r="AS8" s="451"/>
      <c r="AT8" s="451"/>
      <c r="AU8" s="451"/>
      <c r="AV8" s="451"/>
      <c r="AW8" s="451"/>
      <c r="AX8" s="451"/>
      <c r="AY8" s="451"/>
      <c r="AZ8" s="451"/>
      <c r="BA8" s="451"/>
      <c r="BB8" s="451"/>
      <c r="BC8" s="451"/>
      <c r="BD8" s="451"/>
      <c r="BE8" s="451"/>
      <c r="BF8" s="451"/>
      <c r="BG8" s="451"/>
      <c r="BH8" s="451"/>
      <c r="BI8" s="451"/>
      <c r="BJ8" s="451"/>
      <c r="BK8" s="451"/>
      <c r="BL8" s="451"/>
      <c r="BM8" s="451"/>
      <c r="BN8" s="451"/>
      <c r="BO8" s="451"/>
      <c r="BP8" s="451"/>
      <c r="BQ8" s="451"/>
      <c r="BR8" s="451"/>
      <c r="BS8" s="451"/>
      <c r="BT8" s="451"/>
      <c r="BU8" s="451"/>
      <c r="BV8" s="451"/>
      <c r="BW8" s="451"/>
      <c r="BX8" s="451"/>
      <c r="BY8" s="451"/>
      <c r="BZ8" s="451"/>
      <c r="CA8" s="451"/>
      <c r="CB8" s="451"/>
      <c r="CC8" s="451"/>
      <c r="CD8" s="451"/>
      <c r="CE8" s="451"/>
      <c r="CF8" s="451"/>
      <c r="CG8" s="451"/>
      <c r="CH8" s="451"/>
      <c r="CI8" s="451"/>
      <c r="CJ8" s="451"/>
      <c r="CK8" s="451"/>
      <c r="CL8" s="451"/>
      <c r="CM8" s="451"/>
      <c r="CN8" s="451"/>
      <c r="CO8" s="451"/>
      <c r="CP8" s="451"/>
      <c r="CQ8" s="451"/>
      <c r="CR8" s="451"/>
      <c r="CS8" s="451"/>
      <c r="CT8" s="451"/>
      <c r="CU8" s="451"/>
      <c r="CV8" s="451"/>
      <c r="CW8" s="451"/>
      <c r="CX8" s="451"/>
      <c r="CY8" s="451"/>
      <c r="CZ8" s="451"/>
      <c r="DA8" s="451"/>
      <c r="DB8" s="451"/>
      <c r="DC8" s="451"/>
      <c r="DD8" s="451"/>
      <c r="DE8" s="451"/>
      <c r="DF8" s="451"/>
      <c r="DG8" s="451"/>
      <c r="DH8" s="451"/>
      <c r="DI8" s="451"/>
      <c r="DJ8" s="451"/>
      <c r="DK8" s="451"/>
      <c r="DL8" s="451"/>
    </row>
    <row r="9" spans="1:116" ht="23.4" x14ac:dyDescent="0.45">
      <c r="A9" s="453" t="s">
        <v>34</v>
      </c>
      <c r="B9" s="451"/>
      <c r="C9" s="451"/>
      <c r="D9" s="451">
        <v>100</v>
      </c>
      <c r="E9" s="451">
        <v>21</v>
      </c>
      <c r="F9" s="451">
        <v>1</v>
      </c>
      <c r="G9" s="451">
        <v>2</v>
      </c>
      <c r="H9" s="451"/>
      <c r="I9" s="451"/>
      <c r="J9" s="451"/>
      <c r="K9" s="451"/>
      <c r="L9" s="451"/>
      <c r="M9" s="451"/>
      <c r="N9" s="464" t="s">
        <v>35</v>
      </c>
      <c r="O9" s="464" t="s">
        <v>36</v>
      </c>
      <c r="P9" s="451"/>
      <c r="Q9" s="451" t="str">
        <f>IFERROR(VLOOKUP(#REF!,$A$2:$H$12,6,0),"")</f>
        <v/>
      </c>
      <c r="R9" s="465" t="s">
        <v>14</v>
      </c>
      <c r="S9" s="466">
        <v>100</v>
      </c>
      <c r="T9" s="465" t="s">
        <v>80</v>
      </c>
      <c r="U9" s="488">
        <f>IF(T9="Vajíčko",(IF($S9="",(IFERROR(VLOOKUP($R9,$A$2:$H$595,4,0),"")),(IFERROR(IFERROR(VLOOKUP($R9,$A$2:$H$595,4,0),"")*$S9/O10/100,"")))),IF(T9="Kaiserka",(IF($S9="",(IFERROR(VLOOKUP($R9,$A$2:$H$595,4,0),"")),(IFERROR(IFERROR(VLOOKUP($R9,$A$2:$H$595,4,0),"")*$S9/O10/100,"")))),IF(T9="Ryžový chlebík ks 10 g",(IF($S9="",(IFERROR(VLOOKUP($R9,$A$2:$H$595,4,0),"")),(IFERROR(IFERROR(VLOOKUP($R9,$A$2:$H$595,4,0),"")*$S9/O10/100,"")))),IF(T9="Knackebrod 1 ks 10 g",(IF($S9="",(IFERROR(VLOOKUP($R9,$A$2:$H$595,4,0),"")),(IFERROR(IFERROR(VLOOKUP($R9,$A$2:$H$595,4,0),"")*$S9/O10/100,"")))),(IF($S9="",(IFERROR(VLOOKUP($R9,$A$2:$H$595,4,0),"")),(IFERROR(IFERROR(VLOOKUP($R9,$A$2:$H$595,4,0),"")*$S9/O10,""))))))))</f>
        <v>375</v>
      </c>
      <c r="V9" s="451"/>
      <c r="W9" s="451"/>
      <c r="X9" s="451"/>
      <c r="Y9" s="451"/>
      <c r="Z9" s="451"/>
      <c r="AA9" s="451"/>
      <c r="AB9" s="451"/>
      <c r="AC9" s="451"/>
      <c r="AD9" s="451"/>
      <c r="AE9" s="451"/>
      <c r="AF9" s="451"/>
      <c r="AG9" s="451"/>
      <c r="AH9" s="451"/>
      <c r="AI9" s="451"/>
      <c r="AJ9" s="451"/>
      <c r="AK9" s="451"/>
      <c r="AL9" s="451"/>
      <c r="AM9" s="451"/>
      <c r="AN9" s="451"/>
      <c r="AO9" s="451"/>
      <c r="AP9" s="451"/>
      <c r="AQ9" s="451"/>
      <c r="AR9" s="451"/>
      <c r="AS9" s="451"/>
      <c r="AT9" s="451"/>
      <c r="AU9" s="451"/>
      <c r="AV9" s="451"/>
      <c r="AW9" s="451"/>
      <c r="AX9" s="451"/>
      <c r="AY9" s="451"/>
      <c r="AZ9" s="451"/>
      <c r="BA9" s="451"/>
      <c r="BB9" s="451"/>
      <c r="BC9" s="451"/>
      <c r="BD9" s="451"/>
      <c r="BE9" s="451"/>
      <c r="BF9" s="451"/>
      <c r="BG9" s="451"/>
      <c r="BH9" s="451"/>
      <c r="BI9" s="451"/>
      <c r="BJ9" s="451"/>
      <c r="BK9" s="451"/>
      <c r="BL9" s="451"/>
      <c r="BM9" s="451"/>
      <c r="BN9" s="451"/>
      <c r="BO9" s="451"/>
      <c r="BP9" s="451"/>
      <c r="BQ9" s="451"/>
      <c r="BR9" s="451"/>
      <c r="BS9" s="451"/>
      <c r="BT9" s="451"/>
      <c r="BU9" s="451"/>
      <c r="BV9" s="451"/>
      <c r="BW9" s="451"/>
      <c r="BX9" s="451"/>
      <c r="BY9" s="451"/>
      <c r="BZ9" s="451"/>
      <c r="CA9" s="451"/>
      <c r="CB9" s="451"/>
      <c r="CC9" s="451"/>
      <c r="CD9" s="451"/>
      <c r="CE9" s="451"/>
      <c r="CF9" s="451"/>
      <c r="CG9" s="451"/>
      <c r="CH9" s="451"/>
      <c r="CI9" s="451"/>
      <c r="CJ9" s="451"/>
      <c r="CK9" s="451"/>
      <c r="CL9" s="451"/>
      <c r="CM9" s="451"/>
      <c r="CN9" s="451"/>
      <c r="CO9" s="451"/>
      <c r="CP9" s="451"/>
      <c r="CQ9" s="451"/>
      <c r="CR9" s="451"/>
      <c r="CS9" s="451"/>
      <c r="CT9" s="451"/>
      <c r="CU9" s="451"/>
      <c r="CV9" s="451"/>
      <c r="CW9" s="451"/>
      <c r="CX9" s="451"/>
      <c r="CY9" s="451"/>
      <c r="CZ9" s="451"/>
      <c r="DA9" s="451"/>
      <c r="DB9" s="451"/>
      <c r="DC9" s="451"/>
      <c r="DD9" s="451"/>
      <c r="DE9" s="451"/>
      <c r="DF9" s="451"/>
      <c r="DG9" s="451"/>
      <c r="DH9" s="451"/>
      <c r="DI9" s="451"/>
      <c r="DJ9" s="451"/>
      <c r="DK9" s="451"/>
      <c r="DL9" s="451"/>
    </row>
    <row r="10" spans="1:116" ht="21" x14ac:dyDescent="0.4">
      <c r="A10" s="453" t="s">
        <v>47</v>
      </c>
      <c r="B10" s="451"/>
      <c r="C10" s="451"/>
      <c r="D10" s="451">
        <v>124</v>
      </c>
      <c r="E10" s="451">
        <v>21</v>
      </c>
      <c r="F10" s="451">
        <v>0</v>
      </c>
      <c r="G10" s="451">
        <v>4</v>
      </c>
      <c r="H10" s="451"/>
      <c r="I10" s="451"/>
      <c r="J10" s="451"/>
      <c r="K10" s="451"/>
      <c r="L10" s="451"/>
      <c r="M10" s="451"/>
      <c r="N10" s="451">
        <f>IFERROR(VLOOKUP($R9,$A$2:$H$595,4,0),"")</f>
        <v>600</v>
      </c>
      <c r="O10" s="451">
        <f>IFERROR(VLOOKUP($T9,$A$2:$H$595,4,0),"")</f>
        <v>160</v>
      </c>
      <c r="P10" s="451"/>
      <c r="Q10" s="451"/>
      <c r="R10" s="467"/>
      <c r="S10" s="468"/>
      <c r="T10" s="468"/>
      <c r="U10" s="469"/>
      <c r="V10" s="451"/>
      <c r="W10" s="451"/>
      <c r="X10" s="451"/>
      <c r="Y10" s="451"/>
      <c r="Z10" s="451"/>
      <c r="AA10" s="451"/>
      <c r="AB10" s="451"/>
      <c r="AC10" s="451"/>
      <c r="AD10" s="451"/>
      <c r="AE10" s="451"/>
      <c r="AF10" s="451"/>
      <c r="AG10" s="451"/>
      <c r="AH10" s="451"/>
      <c r="AI10" s="451"/>
      <c r="AJ10" s="451"/>
      <c r="AK10" s="451"/>
      <c r="AL10" s="451"/>
      <c r="AM10" s="451"/>
      <c r="AN10" s="451"/>
      <c r="AO10" s="451"/>
      <c r="AP10" s="451"/>
      <c r="AQ10" s="451"/>
      <c r="AR10" s="451"/>
      <c r="AS10" s="451"/>
      <c r="AT10" s="451"/>
      <c r="AU10" s="451"/>
      <c r="AV10" s="451"/>
      <c r="AW10" s="451"/>
      <c r="AX10" s="451"/>
      <c r="AY10" s="451"/>
      <c r="AZ10" s="451"/>
      <c r="BA10" s="451"/>
      <c r="BB10" s="451"/>
      <c r="BC10" s="451"/>
      <c r="BD10" s="451"/>
      <c r="BE10" s="451"/>
      <c r="BF10" s="451"/>
      <c r="BG10" s="451"/>
      <c r="BH10" s="451"/>
      <c r="BI10" s="451"/>
      <c r="BJ10" s="451"/>
      <c r="BK10" s="451"/>
      <c r="BL10" s="451"/>
      <c r="BM10" s="451"/>
      <c r="BN10" s="451"/>
      <c r="BO10" s="451"/>
      <c r="BP10" s="451"/>
      <c r="BQ10" s="451"/>
      <c r="BR10" s="451"/>
      <c r="BS10" s="451"/>
      <c r="BT10" s="451"/>
      <c r="BU10" s="451"/>
      <c r="BV10" s="451"/>
      <c r="BW10" s="451"/>
      <c r="BX10" s="451"/>
      <c r="BY10" s="451"/>
      <c r="BZ10" s="451"/>
      <c r="CA10" s="451"/>
      <c r="CB10" s="451"/>
      <c r="CC10" s="451"/>
      <c r="CD10" s="451"/>
      <c r="CE10" s="451"/>
      <c r="CF10" s="451"/>
      <c r="CG10" s="451"/>
      <c r="CH10" s="451"/>
      <c r="CI10" s="451"/>
      <c r="CJ10" s="451"/>
      <c r="CK10" s="451"/>
      <c r="CL10" s="451"/>
      <c r="CM10" s="451"/>
      <c r="CN10" s="451"/>
      <c r="CO10" s="451"/>
      <c r="CP10" s="451"/>
      <c r="CQ10" s="451"/>
      <c r="CR10" s="451"/>
      <c r="CS10" s="451"/>
      <c r="CT10" s="451"/>
      <c r="CU10" s="451"/>
      <c r="CV10" s="451"/>
      <c r="CW10" s="451"/>
      <c r="CX10" s="451"/>
      <c r="CY10" s="451"/>
      <c r="CZ10" s="451"/>
      <c r="DA10" s="451"/>
      <c r="DB10" s="451"/>
      <c r="DC10" s="451"/>
      <c r="DD10" s="451"/>
      <c r="DE10" s="451"/>
      <c r="DF10" s="451"/>
      <c r="DG10" s="451"/>
      <c r="DH10" s="451"/>
      <c r="DI10" s="451"/>
      <c r="DJ10" s="451"/>
      <c r="DK10" s="451"/>
      <c r="DL10" s="451"/>
    </row>
    <row r="11" spans="1:116" ht="21" x14ac:dyDescent="0.4">
      <c r="A11" s="453" t="s">
        <v>45</v>
      </c>
      <c r="B11" s="451"/>
      <c r="C11" s="451"/>
      <c r="D11" s="451">
        <v>170</v>
      </c>
      <c r="E11" s="451">
        <v>19</v>
      </c>
      <c r="F11" s="451">
        <v>0</v>
      </c>
      <c r="G11" s="451">
        <v>10</v>
      </c>
      <c r="H11" s="451"/>
      <c r="I11" s="451"/>
      <c r="J11" s="451"/>
      <c r="K11" s="451"/>
      <c r="L11" s="451"/>
      <c r="M11" s="451"/>
      <c r="N11" s="451" t="str">
        <f>IFERROR(VLOOKUP($R10,$A$2:$H$595,4,0),"")</f>
        <v/>
      </c>
      <c r="O11" s="451" t="str">
        <f>IFERROR(VLOOKUP($T10,$A$2:$H$595,4,0),"")</f>
        <v/>
      </c>
      <c r="P11" s="451"/>
      <c r="Q11" s="451"/>
      <c r="R11" s="470" t="s">
        <v>198</v>
      </c>
      <c r="S11" s="458"/>
      <c r="T11" s="458"/>
      <c r="U11" s="459"/>
      <c r="V11" s="451"/>
      <c r="W11" s="451"/>
      <c r="X11" s="451"/>
      <c r="Y11" s="451"/>
      <c r="Z11" s="451"/>
      <c r="AA11" s="451"/>
      <c r="AB11" s="451"/>
      <c r="AC11" s="451"/>
      <c r="AD11" s="451"/>
      <c r="AE11" s="451"/>
      <c r="AF11" s="451"/>
      <c r="AG11" s="451"/>
      <c r="AH11" s="451"/>
      <c r="AI11" s="451"/>
      <c r="AJ11" s="451"/>
      <c r="AK11" s="451"/>
      <c r="AL11" s="451"/>
      <c r="AM11" s="451"/>
      <c r="AN11" s="451"/>
      <c r="AO11" s="451"/>
      <c r="AP11" s="451"/>
      <c r="AQ11" s="451"/>
      <c r="AR11" s="451"/>
      <c r="AS11" s="451"/>
      <c r="AT11" s="451"/>
      <c r="AU11" s="451"/>
      <c r="AV11" s="451"/>
      <c r="AW11" s="451"/>
      <c r="AX11" s="451"/>
      <c r="AY11" s="451"/>
      <c r="AZ11" s="451"/>
      <c r="BA11" s="451"/>
      <c r="BB11" s="451"/>
      <c r="BC11" s="451"/>
      <c r="BD11" s="451"/>
      <c r="BE11" s="451"/>
      <c r="BF11" s="451"/>
      <c r="BG11" s="451"/>
      <c r="BH11" s="451"/>
      <c r="BI11" s="451"/>
      <c r="BJ11" s="451"/>
      <c r="BK11" s="451"/>
      <c r="BL11" s="451"/>
      <c r="BM11" s="451"/>
      <c r="BN11" s="451"/>
      <c r="BO11" s="451"/>
      <c r="BP11" s="451"/>
      <c r="BQ11" s="451"/>
      <c r="BR11" s="451"/>
      <c r="BS11" s="451"/>
      <c r="BT11" s="451"/>
      <c r="BU11" s="451"/>
      <c r="BV11" s="451"/>
      <c r="BW11" s="451"/>
      <c r="BX11" s="451"/>
      <c r="BY11" s="451"/>
      <c r="BZ11" s="451"/>
      <c r="CA11" s="451"/>
      <c r="CB11" s="451"/>
      <c r="CC11" s="451"/>
      <c r="CD11" s="451"/>
      <c r="CE11" s="451"/>
      <c r="CF11" s="451"/>
      <c r="CG11" s="451"/>
      <c r="CH11" s="451"/>
      <c r="CI11" s="451"/>
      <c r="CJ11" s="451"/>
      <c r="CK11" s="451"/>
      <c r="CL11" s="451"/>
      <c r="CM11" s="451"/>
      <c r="CN11" s="451"/>
      <c r="CO11" s="451"/>
      <c r="CP11" s="451"/>
      <c r="CQ11" s="451"/>
      <c r="CR11" s="451"/>
      <c r="CS11" s="451"/>
      <c r="CT11" s="451"/>
      <c r="CU11" s="451"/>
      <c r="CV11" s="451"/>
      <c r="CW11" s="451"/>
      <c r="CX11" s="451"/>
      <c r="CY11" s="451"/>
      <c r="CZ11" s="451"/>
      <c r="DA11" s="451"/>
      <c r="DB11" s="451"/>
      <c r="DC11" s="451"/>
      <c r="DD11" s="451"/>
      <c r="DE11" s="451"/>
      <c r="DF11" s="451"/>
      <c r="DG11" s="451"/>
      <c r="DH11" s="451"/>
      <c r="DI11" s="451"/>
      <c r="DJ11" s="451"/>
      <c r="DK11" s="451"/>
      <c r="DL11" s="451"/>
    </row>
    <row r="12" spans="1:116" ht="21" x14ac:dyDescent="0.4">
      <c r="A12" s="453" t="s">
        <v>77</v>
      </c>
      <c r="B12" s="451"/>
      <c r="C12" s="451"/>
      <c r="D12" s="451">
        <v>34</v>
      </c>
      <c r="E12" s="451">
        <v>2.82</v>
      </c>
      <c r="F12" s="451">
        <v>6.64</v>
      </c>
      <c r="G12" s="451">
        <v>0.37</v>
      </c>
      <c r="H12" s="451">
        <v>2.6</v>
      </c>
      <c r="I12" s="451"/>
      <c r="J12" s="451"/>
      <c r="K12" s="451"/>
      <c r="L12" s="451"/>
      <c r="M12" s="451"/>
      <c r="N12" s="451" t="str">
        <f>IFERROR(VLOOKUP($R12,$A$2:$H$595,4,0),"")</f>
        <v/>
      </c>
      <c r="O12" s="451" t="str">
        <f>IFERROR(VLOOKUP($T12,$A$2:$H$595,4,0),"")</f>
        <v/>
      </c>
      <c r="P12" s="451"/>
      <c r="Q12" s="451"/>
      <c r="R12" s="470" t="s">
        <v>194</v>
      </c>
      <c r="S12" s="468"/>
      <c r="T12" s="468"/>
      <c r="U12" s="469"/>
      <c r="V12" s="451"/>
      <c r="W12" s="451"/>
      <c r="X12" s="451"/>
      <c r="Y12" s="451"/>
      <c r="Z12" s="451"/>
      <c r="AA12" s="451"/>
      <c r="AB12" s="451"/>
      <c r="AC12" s="451"/>
      <c r="AD12" s="451"/>
      <c r="AE12" s="451"/>
      <c r="AF12" s="451"/>
      <c r="AG12" s="451"/>
      <c r="AH12" s="451"/>
      <c r="AI12" s="451"/>
      <c r="AJ12" s="451"/>
      <c r="AK12" s="451"/>
      <c r="AL12" s="451"/>
      <c r="AM12" s="451"/>
      <c r="AN12" s="451"/>
      <c r="AO12" s="451"/>
      <c r="AP12" s="451"/>
      <c r="AQ12" s="451"/>
      <c r="AR12" s="451"/>
      <c r="AS12" s="451"/>
      <c r="AT12" s="451"/>
      <c r="AU12" s="451"/>
      <c r="AV12" s="451"/>
      <c r="AW12" s="451"/>
      <c r="AX12" s="451"/>
      <c r="AY12" s="451"/>
      <c r="AZ12" s="451"/>
      <c r="BA12" s="451"/>
      <c r="BB12" s="451"/>
      <c r="BC12" s="451"/>
      <c r="BD12" s="451"/>
      <c r="BE12" s="451"/>
      <c r="BF12" s="451"/>
      <c r="BG12" s="451"/>
      <c r="BH12" s="451"/>
      <c r="BI12" s="451"/>
      <c r="BJ12" s="451"/>
      <c r="BK12" s="451"/>
      <c r="BL12" s="451"/>
      <c r="BM12" s="451"/>
      <c r="BN12" s="451"/>
      <c r="BO12" s="451"/>
      <c r="BP12" s="451"/>
      <c r="BQ12" s="451"/>
      <c r="BR12" s="451"/>
      <c r="BS12" s="451"/>
      <c r="BT12" s="451"/>
      <c r="BU12" s="451"/>
      <c r="BV12" s="451"/>
      <c r="BW12" s="451"/>
      <c r="BX12" s="451"/>
      <c r="BY12" s="451"/>
      <c r="BZ12" s="451"/>
      <c r="CA12" s="451"/>
      <c r="CB12" s="451"/>
      <c r="CC12" s="451"/>
      <c r="CD12" s="451"/>
      <c r="CE12" s="451"/>
      <c r="CF12" s="451"/>
      <c r="CG12" s="451"/>
      <c r="CH12" s="451"/>
      <c r="CI12" s="451"/>
      <c r="CJ12" s="451"/>
      <c r="CK12" s="451"/>
      <c r="CL12" s="451"/>
      <c r="CM12" s="451"/>
      <c r="CN12" s="451"/>
      <c r="CO12" s="451"/>
      <c r="CP12" s="451"/>
      <c r="CQ12" s="451"/>
      <c r="CR12" s="451"/>
      <c r="CS12" s="451"/>
      <c r="CT12" s="451"/>
      <c r="CU12" s="451"/>
      <c r="CV12" s="451"/>
      <c r="CW12" s="451"/>
      <c r="CX12" s="451"/>
      <c r="CY12" s="451"/>
      <c r="CZ12" s="451"/>
      <c r="DA12" s="451"/>
      <c r="DB12" s="451"/>
      <c r="DC12" s="451"/>
      <c r="DD12" s="451"/>
      <c r="DE12" s="451"/>
      <c r="DF12" s="451"/>
      <c r="DG12" s="451"/>
      <c r="DH12" s="451"/>
      <c r="DI12" s="451"/>
      <c r="DJ12" s="451"/>
      <c r="DK12" s="451"/>
      <c r="DL12" s="451"/>
    </row>
    <row r="13" spans="1:116" ht="21" x14ac:dyDescent="0.4">
      <c r="A13" s="453" t="s">
        <v>64</v>
      </c>
      <c r="B13" s="451"/>
      <c r="C13" s="451"/>
      <c r="D13" s="451">
        <v>270</v>
      </c>
      <c r="E13" s="451">
        <v>16</v>
      </c>
      <c r="F13" s="451">
        <v>1</v>
      </c>
      <c r="G13" s="451">
        <v>23</v>
      </c>
      <c r="H13" s="451"/>
      <c r="I13" s="451"/>
      <c r="J13" s="451"/>
      <c r="K13" s="451"/>
      <c r="L13" s="451"/>
      <c r="M13" s="451"/>
      <c r="N13" s="451"/>
      <c r="O13" s="451"/>
      <c r="P13" s="451"/>
      <c r="Q13" s="451"/>
      <c r="R13" s="470" t="s">
        <v>195</v>
      </c>
      <c r="S13" s="468"/>
      <c r="T13" s="468"/>
      <c r="U13" s="469"/>
      <c r="V13" s="451"/>
      <c r="W13" s="451"/>
      <c r="X13" s="451"/>
      <c r="Y13" s="451"/>
      <c r="Z13" s="451"/>
      <c r="AA13" s="451"/>
      <c r="AB13" s="451"/>
      <c r="AC13" s="451"/>
      <c r="AD13" s="451"/>
      <c r="AE13" s="451"/>
      <c r="AF13" s="451"/>
      <c r="AG13" s="451"/>
      <c r="AH13" s="451"/>
      <c r="AI13" s="451"/>
      <c r="AJ13" s="451"/>
      <c r="AK13" s="451"/>
      <c r="AL13" s="451"/>
      <c r="AM13" s="451"/>
      <c r="AN13" s="451"/>
      <c r="AO13" s="451"/>
      <c r="AP13" s="451"/>
      <c r="AQ13" s="451"/>
      <c r="AR13" s="451"/>
      <c r="AS13" s="451"/>
      <c r="AT13" s="451"/>
      <c r="AU13" s="451"/>
      <c r="AV13" s="451"/>
      <c r="AW13" s="451"/>
      <c r="AX13" s="451"/>
      <c r="AY13" s="451"/>
      <c r="AZ13" s="451"/>
      <c r="BA13" s="451"/>
      <c r="BB13" s="451"/>
      <c r="BC13" s="451"/>
      <c r="BD13" s="451"/>
      <c r="BE13" s="451"/>
      <c r="BF13" s="451"/>
      <c r="BG13" s="451"/>
      <c r="BH13" s="451"/>
      <c r="BI13" s="451"/>
      <c r="BJ13" s="451"/>
      <c r="BK13" s="451"/>
      <c r="BL13" s="451"/>
      <c r="BM13" s="451"/>
      <c r="BN13" s="451"/>
      <c r="BO13" s="451"/>
      <c r="BP13" s="451"/>
      <c r="BQ13" s="451"/>
      <c r="BR13" s="451"/>
      <c r="BS13" s="451"/>
      <c r="BT13" s="451"/>
      <c r="BU13" s="451"/>
      <c r="BV13" s="451"/>
      <c r="BW13" s="451"/>
      <c r="BX13" s="451"/>
      <c r="BY13" s="451"/>
      <c r="BZ13" s="451"/>
      <c r="CA13" s="451"/>
      <c r="CB13" s="451"/>
      <c r="CC13" s="451"/>
      <c r="CD13" s="451"/>
      <c r="CE13" s="451"/>
      <c r="CF13" s="451"/>
      <c r="CG13" s="451"/>
      <c r="CH13" s="451"/>
      <c r="CI13" s="451"/>
      <c r="CJ13" s="451"/>
      <c r="CK13" s="451"/>
      <c r="CL13" s="451"/>
      <c r="CM13" s="451"/>
      <c r="CN13" s="451"/>
      <c r="CO13" s="451"/>
      <c r="CP13" s="451"/>
      <c r="CQ13" s="451"/>
      <c r="CR13" s="451"/>
      <c r="CS13" s="451"/>
      <c r="CT13" s="451"/>
      <c r="CU13" s="451"/>
      <c r="CV13" s="451"/>
      <c r="CW13" s="451"/>
      <c r="CX13" s="451"/>
      <c r="CY13" s="451"/>
      <c r="CZ13" s="451"/>
      <c r="DA13" s="451"/>
      <c r="DB13" s="451"/>
      <c r="DC13" s="451"/>
      <c r="DD13" s="451"/>
      <c r="DE13" s="451"/>
      <c r="DF13" s="451"/>
      <c r="DG13" s="451"/>
      <c r="DH13" s="451"/>
      <c r="DI13" s="451"/>
      <c r="DJ13" s="451"/>
      <c r="DK13" s="451"/>
      <c r="DL13" s="451"/>
    </row>
    <row r="14" spans="1:116" ht="21.6" thickBot="1" x14ac:dyDescent="0.45">
      <c r="A14" s="453" t="s">
        <v>87</v>
      </c>
      <c r="B14" s="451"/>
      <c r="C14" s="451"/>
      <c r="D14" s="451">
        <v>139</v>
      </c>
      <c r="E14" s="451">
        <v>4.3</v>
      </c>
      <c r="F14" s="451">
        <v>27.7</v>
      </c>
      <c r="G14" s="451">
        <v>0.5</v>
      </c>
      <c r="H14" s="451"/>
      <c r="I14" s="451"/>
      <c r="J14" s="451"/>
      <c r="K14" s="451"/>
      <c r="L14" s="451"/>
      <c r="M14" s="451"/>
      <c r="N14" s="451"/>
      <c r="O14" s="451"/>
      <c r="P14" s="451"/>
      <c r="Q14" s="451"/>
      <c r="R14" s="471"/>
      <c r="S14" s="472"/>
      <c r="T14" s="472"/>
      <c r="U14" s="473"/>
      <c r="V14" s="451"/>
      <c r="W14" s="451"/>
      <c r="X14" s="451"/>
      <c r="Y14" s="451"/>
      <c r="Z14" s="451"/>
      <c r="AA14" s="451"/>
      <c r="AB14" s="451"/>
      <c r="AC14" s="451"/>
      <c r="AD14" s="451"/>
      <c r="AE14" s="451"/>
      <c r="AF14" s="451"/>
      <c r="AG14" s="451"/>
      <c r="AH14" s="451"/>
      <c r="AI14" s="451"/>
      <c r="AJ14" s="451"/>
      <c r="AK14" s="451"/>
      <c r="AL14" s="451"/>
      <c r="AM14" s="451"/>
      <c r="AN14" s="451"/>
      <c r="AO14" s="451"/>
      <c r="AP14" s="451"/>
      <c r="AQ14" s="451"/>
      <c r="AR14" s="451"/>
      <c r="AS14" s="451"/>
      <c r="AT14" s="451"/>
      <c r="AU14" s="451"/>
      <c r="AV14" s="451"/>
      <c r="AW14" s="451"/>
      <c r="AX14" s="451"/>
      <c r="AY14" s="451"/>
      <c r="AZ14" s="451"/>
      <c r="BA14" s="451"/>
      <c r="BB14" s="451"/>
      <c r="BC14" s="451"/>
      <c r="BD14" s="451"/>
      <c r="BE14" s="451"/>
      <c r="BF14" s="451"/>
      <c r="BG14" s="451"/>
      <c r="BH14" s="451"/>
      <c r="BI14" s="451"/>
      <c r="BJ14" s="451"/>
      <c r="BK14" s="451"/>
      <c r="BL14" s="451"/>
      <c r="BM14" s="451"/>
      <c r="BN14" s="451"/>
      <c r="BO14" s="451"/>
      <c r="BP14" s="451"/>
      <c r="BQ14" s="451"/>
      <c r="BR14" s="451"/>
      <c r="BS14" s="451"/>
      <c r="BT14" s="451"/>
      <c r="BU14" s="451"/>
      <c r="BV14" s="451"/>
      <c r="BW14" s="451"/>
      <c r="BX14" s="451"/>
      <c r="BY14" s="451"/>
      <c r="BZ14" s="451"/>
      <c r="CA14" s="451"/>
      <c r="CB14" s="451"/>
      <c r="CC14" s="451"/>
      <c r="CD14" s="451"/>
      <c r="CE14" s="451"/>
      <c r="CF14" s="451"/>
      <c r="CG14" s="451"/>
      <c r="CH14" s="451"/>
      <c r="CI14" s="451"/>
      <c r="CJ14" s="451"/>
      <c r="CK14" s="451"/>
      <c r="CL14" s="451"/>
      <c r="CM14" s="451"/>
      <c r="CN14" s="451"/>
      <c r="CO14" s="451"/>
      <c r="CP14" s="451"/>
      <c r="CQ14" s="451"/>
      <c r="CR14" s="451"/>
      <c r="CS14" s="451"/>
      <c r="CT14" s="451"/>
      <c r="CU14" s="451"/>
      <c r="CV14" s="451"/>
      <c r="CW14" s="451"/>
      <c r="CX14" s="451"/>
      <c r="CY14" s="451"/>
      <c r="CZ14" s="451"/>
      <c r="DA14" s="451"/>
      <c r="DB14" s="451"/>
      <c r="DC14" s="451"/>
      <c r="DD14" s="451"/>
      <c r="DE14" s="451"/>
      <c r="DF14" s="451"/>
      <c r="DG14" s="451"/>
      <c r="DH14" s="451"/>
      <c r="DI14" s="451"/>
      <c r="DJ14" s="451"/>
      <c r="DK14" s="451"/>
      <c r="DL14" s="451"/>
    </row>
    <row r="15" spans="1:116" ht="21.6" thickBot="1" x14ac:dyDescent="0.45">
      <c r="A15" s="453" t="s">
        <v>20</v>
      </c>
      <c r="B15" s="451"/>
      <c r="C15" s="451"/>
      <c r="D15" s="451">
        <v>486</v>
      </c>
      <c r="E15" s="451">
        <v>20</v>
      </c>
      <c r="F15" s="451">
        <v>33</v>
      </c>
      <c r="G15" s="451">
        <v>31</v>
      </c>
      <c r="H15" s="451">
        <v>34.4</v>
      </c>
      <c r="I15" s="451"/>
      <c r="J15" s="451"/>
      <c r="K15" s="451"/>
      <c r="L15" s="451"/>
      <c r="M15" s="451"/>
      <c r="N15" s="451"/>
      <c r="O15" s="451"/>
      <c r="P15" s="451"/>
      <c r="Q15" s="451"/>
      <c r="R15" s="451"/>
      <c r="S15" s="474"/>
      <c r="T15" s="474"/>
      <c r="U15" s="474"/>
      <c r="V15" s="451"/>
      <c r="W15" s="451"/>
      <c r="X15" s="451"/>
      <c r="Y15" s="451"/>
      <c r="Z15" s="451"/>
      <c r="AA15" s="451"/>
      <c r="AB15" s="451"/>
      <c r="AC15" s="451"/>
      <c r="AD15" s="451"/>
      <c r="AE15" s="451"/>
      <c r="AF15" s="451"/>
      <c r="AG15" s="451"/>
      <c r="AH15" s="451"/>
      <c r="AI15" s="451"/>
      <c r="AJ15" s="451"/>
      <c r="AK15" s="451"/>
      <c r="AL15" s="451"/>
      <c r="AM15" s="451"/>
      <c r="AN15" s="451"/>
      <c r="AO15" s="451"/>
      <c r="AP15" s="451"/>
      <c r="AQ15" s="451"/>
      <c r="AR15" s="451"/>
      <c r="AS15" s="451"/>
      <c r="AT15" s="451"/>
      <c r="AU15" s="451"/>
      <c r="AV15" s="451"/>
      <c r="AW15" s="451"/>
      <c r="AX15" s="451"/>
      <c r="AY15" s="451"/>
      <c r="AZ15" s="451"/>
      <c r="BA15" s="451"/>
      <c r="BB15" s="451"/>
      <c r="BC15" s="451"/>
      <c r="BD15" s="451"/>
      <c r="BE15" s="451"/>
      <c r="BF15" s="451"/>
      <c r="BG15" s="451"/>
      <c r="BH15" s="451"/>
      <c r="BI15" s="451"/>
      <c r="BJ15" s="451"/>
      <c r="BK15" s="451"/>
      <c r="BL15" s="451"/>
      <c r="BM15" s="451"/>
      <c r="BN15" s="451"/>
      <c r="BO15" s="451"/>
      <c r="BP15" s="451"/>
      <c r="BQ15" s="451"/>
      <c r="BR15" s="451"/>
      <c r="BS15" s="451"/>
      <c r="BT15" s="451"/>
      <c r="BU15" s="451"/>
      <c r="BV15" s="451"/>
      <c r="BW15" s="451"/>
      <c r="BX15" s="451"/>
      <c r="BY15" s="451"/>
      <c r="BZ15" s="451"/>
      <c r="CA15" s="451"/>
      <c r="CB15" s="451"/>
      <c r="CC15" s="451"/>
      <c r="CD15" s="451"/>
      <c r="CE15" s="451"/>
      <c r="CF15" s="451"/>
      <c r="CG15" s="451"/>
      <c r="CH15" s="451"/>
      <c r="CI15" s="451"/>
      <c r="CJ15" s="451"/>
      <c r="CK15" s="451"/>
      <c r="CL15" s="451"/>
      <c r="CM15" s="451"/>
      <c r="CN15" s="451"/>
      <c r="CO15" s="451"/>
      <c r="CP15" s="451"/>
      <c r="CQ15" s="451"/>
      <c r="CR15" s="451"/>
      <c r="CS15" s="451"/>
      <c r="CT15" s="451"/>
      <c r="CU15" s="451"/>
      <c r="CV15" s="451"/>
      <c r="CW15" s="451"/>
      <c r="CX15" s="451"/>
      <c r="CY15" s="451"/>
      <c r="CZ15" s="451"/>
      <c r="DA15" s="451"/>
      <c r="DB15" s="451"/>
      <c r="DC15" s="451"/>
      <c r="DD15" s="451"/>
      <c r="DE15" s="451"/>
      <c r="DF15" s="451"/>
      <c r="DG15" s="451"/>
      <c r="DH15" s="451"/>
      <c r="DI15" s="451"/>
      <c r="DJ15" s="451"/>
      <c r="DK15" s="451"/>
      <c r="DL15" s="451"/>
    </row>
    <row r="16" spans="1:116" ht="23.4" x14ac:dyDescent="0.45">
      <c r="A16" s="453" t="s">
        <v>130</v>
      </c>
      <c r="B16" s="451"/>
      <c r="C16" s="451"/>
      <c r="D16" s="451">
        <v>32</v>
      </c>
      <c r="E16" s="451">
        <v>0.9</v>
      </c>
      <c r="F16" s="451">
        <v>5.0999999999999996</v>
      </c>
      <c r="G16" s="451">
        <v>0.2</v>
      </c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75" t="s">
        <v>192</v>
      </c>
      <c r="S16" s="476"/>
      <c r="T16" s="476"/>
      <c r="U16" s="477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1"/>
      <c r="AQ16" s="451"/>
      <c r="AR16" s="451"/>
      <c r="AS16" s="451"/>
      <c r="AT16" s="451"/>
      <c r="AU16" s="451"/>
      <c r="AV16" s="451"/>
      <c r="AW16" s="451"/>
      <c r="AX16" s="451"/>
      <c r="AY16" s="451"/>
      <c r="AZ16" s="451"/>
      <c r="BA16" s="451"/>
      <c r="BB16" s="451"/>
      <c r="BC16" s="451"/>
      <c r="BD16" s="451"/>
      <c r="BE16" s="451"/>
      <c r="BF16" s="451"/>
      <c r="BG16" s="451"/>
      <c r="BH16" s="451"/>
      <c r="BI16" s="451"/>
      <c r="BJ16" s="451"/>
      <c r="BK16" s="451"/>
      <c r="BL16" s="451"/>
      <c r="BM16" s="451"/>
      <c r="BN16" s="451"/>
      <c r="BO16" s="451"/>
      <c r="BP16" s="451"/>
      <c r="BQ16" s="451"/>
      <c r="BR16" s="451"/>
      <c r="BS16" s="451"/>
      <c r="BT16" s="451"/>
      <c r="BU16" s="451"/>
      <c r="BV16" s="451"/>
      <c r="BW16" s="451"/>
      <c r="BX16" s="451"/>
      <c r="BY16" s="451"/>
      <c r="BZ16" s="451"/>
      <c r="CA16" s="451"/>
      <c r="CB16" s="451"/>
      <c r="CC16" s="451"/>
      <c r="CD16" s="451"/>
      <c r="CE16" s="451"/>
      <c r="CF16" s="451"/>
      <c r="CG16" s="451"/>
      <c r="CH16" s="451"/>
      <c r="CI16" s="451"/>
      <c r="CJ16" s="451"/>
      <c r="CK16" s="451"/>
      <c r="CL16" s="451"/>
      <c r="CM16" s="451"/>
      <c r="CN16" s="451"/>
      <c r="CO16" s="451"/>
      <c r="CP16" s="451"/>
      <c r="CQ16" s="451"/>
      <c r="CR16" s="451"/>
      <c r="CS16" s="451"/>
      <c r="CT16" s="451"/>
      <c r="CU16" s="451"/>
      <c r="CV16" s="451"/>
      <c r="CW16" s="451"/>
      <c r="CX16" s="451"/>
      <c r="CY16" s="451"/>
      <c r="CZ16" s="451"/>
      <c r="DA16" s="451"/>
      <c r="DB16" s="451"/>
      <c r="DC16" s="451"/>
      <c r="DD16" s="451"/>
      <c r="DE16" s="451"/>
      <c r="DF16" s="451"/>
      <c r="DG16" s="451"/>
      <c r="DH16" s="451"/>
      <c r="DI16" s="451"/>
      <c r="DJ16" s="451"/>
      <c r="DK16" s="451"/>
      <c r="DL16" s="451"/>
    </row>
    <row r="17" spans="1:116" ht="21" x14ac:dyDescent="0.4">
      <c r="A17" s="453" t="s">
        <v>89</v>
      </c>
      <c r="B17" s="451"/>
      <c r="C17" s="451"/>
      <c r="D17" s="451">
        <v>110</v>
      </c>
      <c r="E17" s="451">
        <v>11</v>
      </c>
      <c r="F17" s="451">
        <v>2.7</v>
      </c>
      <c r="G17" s="451">
        <v>6</v>
      </c>
      <c r="H17" s="451"/>
      <c r="I17" s="451"/>
      <c r="J17" s="451"/>
      <c r="K17" s="451"/>
      <c r="L17" s="451"/>
      <c r="M17" s="451"/>
      <c r="N17" s="451"/>
      <c r="O17" s="451"/>
      <c r="P17" s="451"/>
      <c r="Q17" s="451"/>
      <c r="R17" s="467"/>
      <c r="S17" s="468"/>
      <c r="T17" s="468"/>
      <c r="U17" s="469"/>
      <c r="V17" s="451"/>
      <c r="W17" s="451"/>
      <c r="X17" s="451"/>
      <c r="Y17" s="451"/>
      <c r="Z17" s="451"/>
      <c r="AA17" s="451"/>
      <c r="AB17" s="451"/>
      <c r="AC17" s="451"/>
      <c r="AD17" s="451"/>
      <c r="AE17" s="451"/>
      <c r="AF17" s="451"/>
      <c r="AG17" s="451"/>
      <c r="AH17" s="451"/>
      <c r="AI17" s="451"/>
      <c r="AJ17" s="451"/>
      <c r="AK17" s="451"/>
      <c r="AL17" s="451"/>
      <c r="AM17" s="451"/>
      <c r="AN17" s="451"/>
      <c r="AO17" s="451"/>
      <c r="AP17" s="451"/>
      <c r="AQ17" s="451"/>
      <c r="AR17" s="451"/>
      <c r="AS17" s="451"/>
      <c r="AT17" s="451"/>
      <c r="AU17" s="451"/>
      <c r="AV17" s="451"/>
      <c r="AW17" s="451"/>
      <c r="AX17" s="451"/>
      <c r="AY17" s="451"/>
      <c r="AZ17" s="451"/>
      <c r="BA17" s="451"/>
      <c r="BB17" s="451"/>
      <c r="BC17" s="451"/>
      <c r="BD17" s="451"/>
      <c r="BE17" s="451"/>
      <c r="BF17" s="451"/>
      <c r="BG17" s="451"/>
      <c r="BH17" s="451"/>
      <c r="BI17" s="451"/>
      <c r="BJ17" s="451"/>
      <c r="BK17" s="451"/>
      <c r="BL17" s="451"/>
      <c r="BM17" s="451"/>
      <c r="BN17" s="451"/>
      <c r="BO17" s="451"/>
      <c r="BP17" s="451"/>
      <c r="BQ17" s="451"/>
      <c r="BR17" s="451"/>
      <c r="BS17" s="451"/>
      <c r="BT17" s="451"/>
      <c r="BU17" s="451"/>
      <c r="BV17" s="451"/>
      <c r="BW17" s="451"/>
      <c r="BX17" s="451"/>
      <c r="BY17" s="451"/>
      <c r="BZ17" s="451"/>
      <c r="CA17" s="451"/>
      <c r="CB17" s="451"/>
      <c r="CC17" s="451"/>
      <c r="CD17" s="451"/>
      <c r="CE17" s="451"/>
      <c r="CF17" s="451"/>
      <c r="CG17" s="451"/>
      <c r="CH17" s="451"/>
      <c r="CI17" s="451"/>
      <c r="CJ17" s="451"/>
      <c r="CK17" s="451"/>
      <c r="CL17" s="451"/>
      <c r="CM17" s="451"/>
      <c r="CN17" s="451"/>
      <c r="CO17" s="451"/>
      <c r="CP17" s="451"/>
      <c r="CQ17" s="451"/>
      <c r="CR17" s="451"/>
      <c r="CS17" s="451"/>
      <c r="CT17" s="451"/>
      <c r="CU17" s="451"/>
      <c r="CV17" s="451"/>
      <c r="CW17" s="451"/>
      <c r="CX17" s="451"/>
      <c r="CY17" s="451"/>
      <c r="CZ17" s="451"/>
      <c r="DA17" s="451"/>
      <c r="DB17" s="451"/>
      <c r="DC17" s="451"/>
      <c r="DD17" s="451"/>
      <c r="DE17" s="451"/>
      <c r="DF17" s="451"/>
      <c r="DG17" s="451"/>
      <c r="DH17" s="451"/>
      <c r="DI17" s="451"/>
      <c r="DJ17" s="451"/>
      <c r="DK17" s="451"/>
      <c r="DL17" s="451"/>
    </row>
    <row r="18" spans="1:116" ht="37.200000000000003" customHeight="1" x14ac:dyDescent="0.4">
      <c r="A18" s="453" t="s">
        <v>73</v>
      </c>
      <c r="B18" s="451"/>
      <c r="C18" s="451"/>
      <c r="D18" s="451">
        <v>80</v>
      </c>
      <c r="E18" s="451">
        <v>11</v>
      </c>
      <c r="F18" s="451">
        <v>3</v>
      </c>
      <c r="G18" s="451">
        <v>2.2999999999999998</v>
      </c>
      <c r="H18" s="451"/>
      <c r="I18" s="451"/>
      <c r="J18" s="451"/>
      <c r="K18" s="451"/>
      <c r="L18" s="451"/>
      <c r="M18" s="451"/>
      <c r="N18" s="464" t="s">
        <v>35</v>
      </c>
      <c r="O18" s="464" t="s">
        <v>36</v>
      </c>
      <c r="P18" s="451"/>
      <c r="Q18" s="451" t="str">
        <f>IFERROR(VLOOKUP(#REF!,$A$2:$H$12,6,0),"")</f>
        <v/>
      </c>
      <c r="R18" s="460" t="s">
        <v>37</v>
      </c>
      <c r="S18" s="478" t="s">
        <v>197</v>
      </c>
      <c r="T18" s="461"/>
      <c r="U18" s="462"/>
      <c r="V18" s="451"/>
      <c r="W18" s="451"/>
      <c r="X18" s="451"/>
      <c r="Y18" s="451"/>
      <c r="Z18" s="451"/>
      <c r="AA18" s="451"/>
      <c r="AB18" s="451"/>
      <c r="AC18" s="451"/>
      <c r="AD18" s="451"/>
      <c r="AE18" s="451"/>
      <c r="AF18" s="451"/>
      <c r="AG18" s="451"/>
      <c r="AH18" s="451"/>
      <c r="AI18" s="451"/>
      <c r="AJ18" s="451"/>
      <c r="AK18" s="451"/>
      <c r="AL18" s="451"/>
      <c r="AM18" s="451"/>
      <c r="AN18" s="451"/>
      <c r="AO18" s="451"/>
      <c r="AP18" s="451"/>
      <c r="AQ18" s="451"/>
      <c r="AR18" s="451"/>
      <c r="AS18" s="451"/>
      <c r="AT18" s="451"/>
      <c r="AU18" s="451"/>
      <c r="AV18" s="451"/>
      <c r="AW18" s="451"/>
      <c r="AX18" s="451"/>
      <c r="AY18" s="451"/>
      <c r="AZ18" s="451"/>
      <c r="BA18" s="451"/>
      <c r="BB18" s="451"/>
      <c r="BC18" s="451"/>
      <c r="BD18" s="451"/>
      <c r="BE18" s="451"/>
      <c r="BF18" s="451"/>
      <c r="BG18" s="451"/>
      <c r="BH18" s="451"/>
      <c r="BI18" s="451"/>
      <c r="BJ18" s="451"/>
      <c r="BK18" s="451"/>
      <c r="BL18" s="451"/>
      <c r="BM18" s="451"/>
      <c r="BN18" s="451"/>
      <c r="BO18" s="451"/>
      <c r="BP18" s="451"/>
      <c r="BQ18" s="451"/>
      <c r="BR18" s="451"/>
      <c r="BS18" s="451"/>
      <c r="BT18" s="451"/>
      <c r="BU18" s="451"/>
      <c r="BV18" s="451"/>
      <c r="BW18" s="451"/>
      <c r="BX18" s="451"/>
      <c r="BY18" s="451"/>
      <c r="BZ18" s="451"/>
      <c r="CA18" s="451"/>
      <c r="CB18" s="451"/>
      <c r="CC18" s="451"/>
      <c r="CD18" s="451"/>
      <c r="CE18" s="451"/>
      <c r="CF18" s="451"/>
      <c r="CG18" s="451"/>
      <c r="CH18" s="451"/>
      <c r="CI18" s="451"/>
      <c r="CJ18" s="451"/>
      <c r="CK18" s="451"/>
      <c r="CL18" s="451"/>
      <c r="CM18" s="451"/>
      <c r="CN18" s="451"/>
      <c r="CO18" s="451"/>
      <c r="CP18" s="451"/>
      <c r="CQ18" s="451"/>
      <c r="CR18" s="451"/>
      <c r="CS18" s="451"/>
      <c r="CT18" s="451"/>
      <c r="CU18" s="451"/>
      <c r="CV18" s="451"/>
      <c r="CW18" s="451"/>
      <c r="CX18" s="451"/>
      <c r="CY18" s="451"/>
      <c r="CZ18" s="451"/>
      <c r="DA18" s="451"/>
      <c r="DB18" s="451"/>
      <c r="DC18" s="451"/>
      <c r="DD18" s="451"/>
      <c r="DE18" s="451"/>
      <c r="DF18" s="451"/>
      <c r="DG18" s="451"/>
      <c r="DH18" s="451"/>
      <c r="DI18" s="451"/>
      <c r="DJ18" s="451"/>
      <c r="DK18" s="451"/>
      <c r="DL18" s="451"/>
    </row>
    <row r="19" spans="1:116" ht="23.4" x14ac:dyDescent="0.45">
      <c r="A19" s="453" t="s">
        <v>90</v>
      </c>
      <c r="B19" s="451"/>
      <c r="C19" s="451"/>
      <c r="D19" s="451">
        <v>70</v>
      </c>
      <c r="E19" s="451">
        <v>11</v>
      </c>
      <c r="F19" s="451">
        <v>1</v>
      </c>
      <c r="G19" s="451">
        <v>2.2999999999999998</v>
      </c>
      <c r="H19" s="451"/>
      <c r="I19" s="451"/>
      <c r="J19" s="451"/>
      <c r="K19" s="451"/>
      <c r="L19" s="451"/>
      <c r="M19" s="451"/>
      <c r="N19" s="451">
        <f>IFERROR(VLOOKUP($R19,$A$2:$H$595,4,0),"")</f>
        <v>600</v>
      </c>
      <c r="O19" s="451" t="str">
        <f t="shared" ref="O10:O28" si="4">IFERROR(VLOOKUP($T19,$A$2:$H$595,4,0),"")</f>
        <v/>
      </c>
      <c r="P19" s="451"/>
      <c r="Q19" s="451"/>
      <c r="R19" s="465" t="s">
        <v>14</v>
      </c>
      <c r="S19" s="488">
        <f>IF(R19="Vajíčko",100/N19,IF(R19="Kaiserka",100/N19,IF(R19="Ryžový chlebík ks 10 g",100/N19,IF(R19="Knackebrod",100/N19*10,100/N19*100))))</f>
        <v>16.666666666666664</v>
      </c>
      <c r="T19" s="479"/>
      <c r="U19" s="480"/>
      <c r="V19" s="451"/>
      <c r="W19" s="451"/>
      <c r="X19" s="451"/>
      <c r="Y19" s="451"/>
      <c r="Z19" s="451"/>
      <c r="AA19" s="451"/>
      <c r="AB19" s="451"/>
      <c r="AC19" s="451"/>
      <c r="AD19" s="451"/>
      <c r="AE19" s="451"/>
      <c r="AF19" s="451"/>
      <c r="AG19" s="451"/>
      <c r="AH19" s="451"/>
      <c r="AI19" s="451"/>
      <c r="AJ19" s="451"/>
      <c r="AK19" s="451"/>
      <c r="AL19" s="451"/>
      <c r="AM19" s="451"/>
      <c r="AN19" s="451"/>
      <c r="AO19" s="451"/>
      <c r="AP19" s="451"/>
      <c r="AQ19" s="451"/>
      <c r="AR19" s="451"/>
      <c r="AS19" s="451"/>
      <c r="AT19" s="451"/>
      <c r="AU19" s="451"/>
      <c r="AV19" s="451"/>
      <c r="AW19" s="451"/>
      <c r="AX19" s="451"/>
      <c r="AY19" s="451"/>
      <c r="AZ19" s="451"/>
      <c r="BA19" s="451"/>
      <c r="BB19" s="451"/>
      <c r="BC19" s="451"/>
      <c r="BD19" s="451"/>
      <c r="BE19" s="451"/>
      <c r="BF19" s="451"/>
      <c r="BG19" s="451"/>
      <c r="BH19" s="451"/>
      <c r="BI19" s="451"/>
      <c r="BJ19" s="451"/>
      <c r="BK19" s="451"/>
      <c r="BL19" s="451"/>
      <c r="BM19" s="451"/>
      <c r="BN19" s="451"/>
      <c r="BO19" s="451"/>
      <c r="BP19" s="451"/>
      <c r="BQ19" s="451"/>
      <c r="BR19" s="451"/>
      <c r="BS19" s="451"/>
      <c r="BT19" s="451"/>
      <c r="BU19" s="451"/>
      <c r="BV19" s="451"/>
      <c r="BW19" s="451"/>
      <c r="BX19" s="451"/>
      <c r="BY19" s="451"/>
      <c r="BZ19" s="451"/>
      <c r="CA19" s="451"/>
      <c r="CB19" s="451"/>
      <c r="CC19" s="451"/>
      <c r="CD19" s="451"/>
      <c r="CE19" s="451"/>
      <c r="CF19" s="451"/>
      <c r="CG19" s="451"/>
      <c r="CH19" s="451"/>
      <c r="CI19" s="451"/>
      <c r="CJ19" s="451"/>
      <c r="CK19" s="451"/>
      <c r="CL19" s="451"/>
      <c r="CM19" s="451"/>
      <c r="CN19" s="451"/>
      <c r="CO19" s="451"/>
      <c r="CP19" s="451"/>
      <c r="CQ19" s="451"/>
      <c r="CR19" s="451"/>
      <c r="CS19" s="451"/>
      <c r="CT19" s="451"/>
      <c r="CU19" s="451"/>
      <c r="CV19" s="451"/>
      <c r="CW19" s="451"/>
      <c r="CX19" s="451"/>
      <c r="CY19" s="451"/>
      <c r="CZ19" s="451"/>
      <c r="DA19" s="451"/>
      <c r="DB19" s="451"/>
      <c r="DC19" s="451"/>
      <c r="DD19" s="451"/>
      <c r="DE19" s="451"/>
      <c r="DF19" s="451"/>
      <c r="DG19" s="451"/>
      <c r="DH19" s="451"/>
      <c r="DI19" s="451"/>
      <c r="DJ19" s="451"/>
      <c r="DK19" s="451"/>
      <c r="DL19" s="451"/>
    </row>
    <row r="20" spans="1:116" ht="21" x14ac:dyDescent="0.4">
      <c r="A20" s="453" t="s">
        <v>25</v>
      </c>
      <c r="B20" s="451"/>
      <c r="C20" s="451"/>
      <c r="D20" s="451">
        <v>60</v>
      </c>
      <c r="E20" s="451">
        <v>1</v>
      </c>
      <c r="F20" s="451">
        <v>14</v>
      </c>
      <c r="G20" s="451">
        <v>0</v>
      </c>
      <c r="H20" s="451">
        <v>2</v>
      </c>
      <c r="I20" s="451"/>
      <c r="J20" s="451"/>
      <c r="K20" s="451"/>
      <c r="L20" s="451"/>
      <c r="M20" s="451"/>
      <c r="N20" s="451" t="str">
        <f t="shared" ref="N10:N28" si="5">IFERROR(VLOOKUP($R20,$A$2:$H$595,4,0),"")</f>
        <v/>
      </c>
      <c r="O20" s="451" t="str">
        <f t="shared" si="4"/>
        <v/>
      </c>
      <c r="P20" s="451"/>
      <c r="Q20" s="451"/>
      <c r="R20" s="457"/>
      <c r="S20" s="458"/>
      <c r="T20" s="458"/>
      <c r="U20" s="459"/>
      <c r="V20" s="451"/>
      <c r="W20" s="451"/>
      <c r="X20" s="451"/>
      <c r="Y20" s="451"/>
      <c r="Z20" s="451"/>
      <c r="AA20" s="451"/>
      <c r="AB20" s="451"/>
      <c r="AC20" s="451"/>
      <c r="AD20" s="451"/>
      <c r="AE20" s="451"/>
      <c r="AF20" s="451"/>
      <c r="AG20" s="451"/>
      <c r="AH20" s="451"/>
      <c r="AI20" s="451"/>
      <c r="AJ20" s="451"/>
      <c r="AK20" s="451"/>
      <c r="AL20" s="451"/>
      <c r="AM20" s="451"/>
      <c r="AN20" s="451"/>
      <c r="AO20" s="451"/>
      <c r="AP20" s="451"/>
      <c r="AQ20" s="451"/>
      <c r="AR20" s="451"/>
      <c r="AS20" s="451"/>
      <c r="AT20" s="451"/>
      <c r="AU20" s="451"/>
      <c r="AV20" s="451"/>
      <c r="AW20" s="451"/>
      <c r="AX20" s="451"/>
      <c r="AY20" s="451"/>
      <c r="AZ20" s="451"/>
      <c r="BA20" s="451"/>
      <c r="BB20" s="451"/>
      <c r="BC20" s="451"/>
      <c r="BD20" s="451"/>
      <c r="BE20" s="451"/>
      <c r="BF20" s="451"/>
      <c r="BG20" s="451"/>
      <c r="BH20" s="451"/>
      <c r="BI20" s="451"/>
      <c r="BJ20" s="451"/>
      <c r="BK20" s="451"/>
      <c r="BL20" s="451"/>
      <c r="BM20" s="451"/>
      <c r="BN20" s="451"/>
      <c r="BO20" s="451"/>
      <c r="BP20" s="451"/>
      <c r="BQ20" s="451"/>
      <c r="BR20" s="451"/>
      <c r="BS20" s="451"/>
      <c r="BT20" s="451"/>
      <c r="BU20" s="451"/>
      <c r="BV20" s="451"/>
      <c r="BW20" s="451"/>
      <c r="BX20" s="451"/>
      <c r="BY20" s="451"/>
      <c r="BZ20" s="451"/>
      <c r="CA20" s="451"/>
      <c r="CB20" s="451"/>
      <c r="CC20" s="451"/>
      <c r="CD20" s="451"/>
      <c r="CE20" s="451"/>
      <c r="CF20" s="451"/>
      <c r="CG20" s="451"/>
      <c r="CH20" s="451"/>
      <c r="CI20" s="451"/>
      <c r="CJ20" s="451"/>
      <c r="CK20" s="451"/>
      <c r="CL20" s="451"/>
      <c r="CM20" s="451"/>
      <c r="CN20" s="451"/>
      <c r="CO20" s="451"/>
      <c r="CP20" s="451"/>
      <c r="CQ20" s="451"/>
      <c r="CR20" s="451"/>
      <c r="CS20" s="451"/>
      <c r="CT20" s="451"/>
      <c r="CU20" s="451"/>
      <c r="CV20" s="451"/>
      <c r="CW20" s="451"/>
      <c r="CX20" s="451"/>
      <c r="CY20" s="451"/>
      <c r="CZ20" s="451"/>
      <c r="DA20" s="451"/>
      <c r="DB20" s="451"/>
      <c r="DC20" s="451"/>
      <c r="DD20" s="451"/>
      <c r="DE20" s="451"/>
      <c r="DF20" s="451"/>
      <c r="DG20" s="451"/>
      <c r="DH20" s="451"/>
      <c r="DI20" s="451"/>
      <c r="DJ20" s="451"/>
      <c r="DK20" s="451"/>
      <c r="DL20" s="451"/>
    </row>
    <row r="21" spans="1:116" ht="21" x14ac:dyDescent="0.4">
      <c r="A21" s="453" t="s">
        <v>85</v>
      </c>
      <c r="B21" s="451"/>
      <c r="C21" s="451"/>
      <c r="D21" s="451">
        <v>17</v>
      </c>
      <c r="E21" s="451">
        <v>1.2</v>
      </c>
      <c r="F21" s="451">
        <v>3.1</v>
      </c>
      <c r="G21" s="451">
        <v>0</v>
      </c>
      <c r="H21" s="451">
        <v>1</v>
      </c>
      <c r="I21" s="451"/>
      <c r="J21" s="451"/>
      <c r="K21" s="451"/>
      <c r="L21" s="451"/>
      <c r="M21" s="451"/>
      <c r="N21" s="451" t="str">
        <f t="shared" si="5"/>
        <v/>
      </c>
      <c r="O21" s="451" t="str">
        <f t="shared" si="4"/>
        <v/>
      </c>
      <c r="P21" s="451"/>
      <c r="Q21" s="451"/>
      <c r="R21" s="457"/>
      <c r="S21" s="458"/>
      <c r="T21" s="458"/>
      <c r="U21" s="459"/>
      <c r="V21" s="451"/>
      <c r="W21" s="451"/>
      <c r="X21" s="451"/>
      <c r="Y21" s="451"/>
      <c r="Z21" s="451"/>
      <c r="AA21" s="451"/>
      <c r="AB21" s="451"/>
      <c r="AC21" s="451"/>
      <c r="AD21" s="451"/>
      <c r="AE21" s="451"/>
      <c r="AF21" s="451"/>
      <c r="AG21" s="451"/>
      <c r="AH21" s="451"/>
      <c r="AI21" s="451"/>
      <c r="AJ21" s="451"/>
      <c r="AK21" s="451"/>
      <c r="AL21" s="451"/>
      <c r="AM21" s="451"/>
      <c r="AN21" s="451"/>
      <c r="AO21" s="451"/>
      <c r="AP21" s="451"/>
      <c r="AQ21" s="451"/>
      <c r="AR21" s="451"/>
      <c r="AS21" s="451"/>
      <c r="AT21" s="451"/>
      <c r="AU21" s="451"/>
      <c r="AV21" s="451"/>
      <c r="AW21" s="451"/>
      <c r="AX21" s="451"/>
      <c r="AY21" s="451"/>
      <c r="AZ21" s="451"/>
      <c r="BA21" s="451"/>
      <c r="BB21" s="451"/>
      <c r="BC21" s="451"/>
      <c r="BD21" s="451"/>
      <c r="BE21" s="451"/>
      <c r="BF21" s="451"/>
      <c r="BG21" s="451"/>
      <c r="BH21" s="451"/>
      <c r="BI21" s="451"/>
      <c r="BJ21" s="451"/>
      <c r="BK21" s="451"/>
      <c r="BL21" s="451"/>
      <c r="BM21" s="451"/>
      <c r="BN21" s="451"/>
      <c r="BO21" s="451"/>
      <c r="BP21" s="451"/>
      <c r="BQ21" s="451"/>
      <c r="BR21" s="451"/>
      <c r="BS21" s="451"/>
      <c r="BT21" s="451"/>
      <c r="BU21" s="451"/>
      <c r="BV21" s="451"/>
      <c r="BW21" s="451"/>
      <c r="BX21" s="451"/>
      <c r="BY21" s="451"/>
      <c r="BZ21" s="451"/>
      <c r="CA21" s="451"/>
      <c r="CB21" s="451"/>
      <c r="CC21" s="451"/>
      <c r="CD21" s="451"/>
      <c r="CE21" s="451"/>
      <c r="CF21" s="451"/>
      <c r="CG21" s="451"/>
      <c r="CH21" s="451"/>
      <c r="CI21" s="451"/>
      <c r="CJ21" s="451"/>
      <c r="CK21" s="451"/>
      <c r="CL21" s="451"/>
      <c r="CM21" s="451"/>
      <c r="CN21" s="451"/>
      <c r="CO21" s="451"/>
      <c r="CP21" s="451"/>
      <c r="CQ21" s="451"/>
      <c r="CR21" s="451"/>
      <c r="CS21" s="451"/>
      <c r="CT21" s="451"/>
      <c r="CU21" s="451"/>
      <c r="CV21" s="451"/>
      <c r="CW21" s="451"/>
      <c r="CX21" s="451"/>
      <c r="CY21" s="451"/>
      <c r="CZ21" s="451"/>
      <c r="DA21" s="451"/>
      <c r="DB21" s="451"/>
      <c r="DC21" s="451"/>
      <c r="DD21" s="451"/>
      <c r="DE21" s="451"/>
      <c r="DF21" s="451"/>
      <c r="DG21" s="451"/>
      <c r="DH21" s="451"/>
      <c r="DI21" s="451"/>
      <c r="DJ21" s="451"/>
      <c r="DK21" s="451"/>
      <c r="DL21" s="451"/>
    </row>
    <row r="22" spans="1:116" ht="21" x14ac:dyDescent="0.4">
      <c r="A22" s="453" t="s">
        <v>78</v>
      </c>
      <c r="B22" s="451"/>
      <c r="C22" s="451"/>
      <c r="D22" s="451">
        <v>40</v>
      </c>
      <c r="E22" s="451">
        <v>0.8</v>
      </c>
      <c r="F22" s="451">
        <v>9</v>
      </c>
      <c r="G22" s="451">
        <v>0.1</v>
      </c>
      <c r="H22" s="451"/>
      <c r="I22" s="451"/>
      <c r="J22" s="451"/>
      <c r="K22" s="451"/>
      <c r="L22" s="451"/>
      <c r="M22" s="451"/>
      <c r="N22" s="451" t="str">
        <f t="shared" si="5"/>
        <v/>
      </c>
      <c r="O22" s="451" t="str">
        <f t="shared" si="4"/>
        <v/>
      </c>
      <c r="P22" s="451"/>
      <c r="Q22" s="451"/>
      <c r="R22" s="470" t="s">
        <v>189</v>
      </c>
      <c r="S22" s="481"/>
      <c r="T22" s="458"/>
      <c r="U22" s="459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451"/>
      <c r="AJ22" s="451"/>
      <c r="AK22" s="451"/>
      <c r="AL22" s="451"/>
      <c r="AM22" s="451"/>
      <c r="AN22" s="451"/>
      <c r="AO22" s="451"/>
      <c r="AP22" s="451"/>
      <c r="AQ22" s="451"/>
      <c r="AR22" s="451"/>
      <c r="AS22" s="451"/>
      <c r="AT22" s="451"/>
      <c r="AU22" s="451"/>
      <c r="AV22" s="451"/>
      <c r="AW22" s="451"/>
      <c r="AX22" s="451"/>
      <c r="AY22" s="451"/>
      <c r="AZ22" s="451"/>
      <c r="BA22" s="451"/>
      <c r="BB22" s="451"/>
      <c r="BC22" s="451"/>
      <c r="BD22" s="451"/>
      <c r="BE22" s="451"/>
      <c r="BF22" s="451"/>
      <c r="BG22" s="451"/>
      <c r="BH22" s="451"/>
      <c r="BI22" s="451"/>
      <c r="BJ22" s="451"/>
      <c r="BK22" s="451"/>
      <c r="BL22" s="451"/>
      <c r="BM22" s="451"/>
      <c r="BN22" s="451"/>
      <c r="BO22" s="451"/>
      <c r="BP22" s="451"/>
      <c r="BQ22" s="451"/>
      <c r="BR22" s="451"/>
      <c r="BS22" s="451"/>
      <c r="BT22" s="451"/>
      <c r="BU22" s="451"/>
      <c r="BV22" s="451"/>
      <c r="BW22" s="451"/>
      <c r="BX22" s="451"/>
      <c r="BY22" s="451"/>
      <c r="BZ22" s="451"/>
      <c r="CA22" s="451"/>
      <c r="CB22" s="451"/>
      <c r="CC22" s="451"/>
      <c r="CD22" s="451"/>
      <c r="CE22" s="451"/>
      <c r="CF22" s="451"/>
      <c r="CG22" s="451"/>
      <c r="CH22" s="451"/>
      <c r="CI22" s="451"/>
      <c r="CJ22" s="451"/>
      <c r="CK22" s="451"/>
      <c r="CL22" s="451"/>
      <c r="CM22" s="451"/>
      <c r="CN22" s="451"/>
      <c r="CO22" s="451"/>
      <c r="CP22" s="451"/>
      <c r="CQ22" s="451"/>
      <c r="CR22" s="451"/>
      <c r="CS22" s="451"/>
      <c r="CT22" s="451"/>
      <c r="CU22" s="451"/>
      <c r="CV22" s="451"/>
      <c r="CW22" s="451"/>
      <c r="CX22" s="451"/>
      <c r="CY22" s="451"/>
      <c r="CZ22" s="451"/>
      <c r="DA22" s="451"/>
      <c r="DB22" s="451"/>
      <c r="DC22" s="451"/>
      <c r="DD22" s="451"/>
      <c r="DE22" s="451"/>
      <c r="DF22" s="451"/>
      <c r="DG22" s="451"/>
      <c r="DH22" s="451"/>
      <c r="DI22" s="451"/>
      <c r="DJ22" s="451"/>
      <c r="DK22" s="451"/>
      <c r="DL22" s="451"/>
    </row>
    <row r="23" spans="1:116" ht="21.6" thickBot="1" x14ac:dyDescent="0.45">
      <c r="A23" s="453" t="s">
        <v>183</v>
      </c>
      <c r="B23" s="451"/>
      <c r="C23" s="451"/>
      <c r="D23" s="451">
        <v>200</v>
      </c>
      <c r="E23" s="451">
        <v>23</v>
      </c>
      <c r="F23" s="451">
        <v>0</v>
      </c>
      <c r="G23" s="451">
        <v>11</v>
      </c>
      <c r="H23" s="451"/>
      <c r="I23" s="451"/>
      <c r="J23" s="451"/>
      <c r="K23" s="451"/>
      <c r="L23" s="451"/>
      <c r="M23" s="451"/>
      <c r="N23" s="451" t="str">
        <f t="shared" si="5"/>
        <v/>
      </c>
      <c r="O23" s="451" t="str">
        <f t="shared" si="4"/>
        <v/>
      </c>
      <c r="P23" s="451"/>
      <c r="Q23" s="451"/>
      <c r="R23" s="482" t="s">
        <v>190</v>
      </c>
      <c r="S23" s="483"/>
      <c r="T23" s="484"/>
      <c r="U23" s="485"/>
      <c r="V23" s="451"/>
      <c r="W23" s="451"/>
      <c r="X23" s="451"/>
      <c r="Y23" s="451"/>
      <c r="Z23" s="451"/>
      <c r="AA23" s="451"/>
      <c r="AB23" s="451"/>
      <c r="AC23" s="451"/>
      <c r="AD23" s="451"/>
      <c r="AE23" s="451"/>
      <c r="AF23" s="451"/>
      <c r="AG23" s="451"/>
      <c r="AH23" s="451"/>
      <c r="AI23" s="451"/>
      <c r="AJ23" s="451"/>
      <c r="AK23" s="451"/>
      <c r="AL23" s="451"/>
      <c r="AM23" s="451"/>
      <c r="AN23" s="451"/>
      <c r="AO23" s="451"/>
      <c r="AP23" s="451"/>
      <c r="AQ23" s="451"/>
      <c r="AR23" s="451"/>
      <c r="AS23" s="451"/>
      <c r="AT23" s="451"/>
      <c r="AU23" s="451"/>
      <c r="AV23" s="451"/>
      <c r="AW23" s="451"/>
      <c r="AX23" s="451"/>
      <c r="AY23" s="451"/>
      <c r="AZ23" s="451"/>
      <c r="BA23" s="451"/>
      <c r="BB23" s="451"/>
      <c r="BC23" s="451"/>
      <c r="BD23" s="451"/>
      <c r="BE23" s="451"/>
      <c r="BF23" s="451"/>
      <c r="BG23" s="451"/>
      <c r="BH23" s="451"/>
      <c r="BI23" s="451"/>
      <c r="BJ23" s="451"/>
      <c r="BK23" s="451"/>
      <c r="BL23" s="451"/>
      <c r="BM23" s="451"/>
      <c r="BN23" s="451"/>
      <c r="BO23" s="451"/>
      <c r="BP23" s="451"/>
      <c r="BQ23" s="451"/>
      <c r="BR23" s="451"/>
      <c r="BS23" s="451"/>
      <c r="BT23" s="451"/>
      <c r="BU23" s="451"/>
      <c r="BV23" s="451"/>
      <c r="BW23" s="451"/>
      <c r="BX23" s="451"/>
      <c r="BY23" s="451"/>
      <c r="BZ23" s="451"/>
      <c r="CA23" s="451"/>
      <c r="CB23" s="451"/>
      <c r="CC23" s="451"/>
      <c r="CD23" s="451"/>
      <c r="CE23" s="451"/>
      <c r="CF23" s="451"/>
      <c r="CG23" s="451"/>
      <c r="CH23" s="451"/>
      <c r="CI23" s="451"/>
      <c r="CJ23" s="451"/>
      <c r="CK23" s="451"/>
      <c r="CL23" s="451"/>
      <c r="CM23" s="451"/>
      <c r="CN23" s="451"/>
      <c r="CO23" s="451"/>
      <c r="CP23" s="451"/>
      <c r="CQ23" s="451"/>
      <c r="CR23" s="451"/>
      <c r="CS23" s="451"/>
      <c r="CT23" s="451"/>
      <c r="CU23" s="451"/>
      <c r="CV23" s="451"/>
      <c r="CW23" s="451"/>
      <c r="CX23" s="451"/>
      <c r="CY23" s="451"/>
      <c r="CZ23" s="451"/>
      <c r="DA23" s="451"/>
      <c r="DB23" s="451"/>
      <c r="DC23" s="451"/>
      <c r="DD23" s="451"/>
      <c r="DE23" s="451"/>
      <c r="DF23" s="451"/>
      <c r="DG23" s="451"/>
      <c r="DH23" s="451"/>
      <c r="DI23" s="451"/>
      <c r="DJ23" s="451"/>
      <c r="DK23" s="451"/>
      <c r="DL23" s="451"/>
    </row>
    <row r="24" spans="1:116" ht="21" x14ac:dyDescent="0.4">
      <c r="A24" s="453" t="s">
        <v>184</v>
      </c>
      <c r="B24" s="451"/>
      <c r="C24" s="451"/>
      <c r="D24" s="451">
        <v>137</v>
      </c>
      <c r="E24" s="451">
        <v>23</v>
      </c>
      <c r="F24" s="451">
        <v>0</v>
      </c>
      <c r="G24" s="451">
        <v>5</v>
      </c>
      <c r="H24" s="451"/>
      <c r="I24" s="451"/>
      <c r="J24" s="451"/>
      <c r="K24" s="451"/>
      <c r="L24" s="451"/>
      <c r="M24" s="451"/>
      <c r="N24" s="451" t="str">
        <f t="shared" si="5"/>
        <v/>
      </c>
      <c r="O24" s="451" t="str">
        <f t="shared" si="4"/>
        <v/>
      </c>
      <c r="P24" s="451"/>
      <c r="Q24" s="451"/>
      <c r="R24" s="451"/>
      <c r="S24" s="451"/>
      <c r="T24" s="451"/>
      <c r="U24" s="451"/>
      <c r="V24" s="451"/>
      <c r="W24" s="451"/>
      <c r="X24" s="451"/>
      <c r="Y24" s="451"/>
      <c r="Z24" s="451"/>
      <c r="AA24" s="451"/>
      <c r="AB24" s="451"/>
      <c r="AC24" s="451"/>
      <c r="AD24" s="451"/>
      <c r="AE24" s="451"/>
      <c r="AF24" s="451"/>
      <c r="AG24" s="451"/>
      <c r="AH24" s="451"/>
      <c r="AI24" s="451"/>
      <c r="AJ24" s="451"/>
      <c r="AK24" s="451"/>
      <c r="AL24" s="451"/>
      <c r="AM24" s="451"/>
      <c r="AN24" s="451"/>
      <c r="AO24" s="451"/>
      <c r="AP24" s="451"/>
      <c r="AQ24" s="451"/>
      <c r="AR24" s="451"/>
      <c r="AS24" s="451"/>
      <c r="AT24" s="451"/>
      <c r="AU24" s="451"/>
      <c r="AV24" s="451"/>
      <c r="AW24" s="451"/>
      <c r="AX24" s="451"/>
      <c r="AY24" s="451"/>
      <c r="AZ24" s="451"/>
      <c r="BA24" s="451"/>
      <c r="BB24" s="451"/>
      <c r="BC24" s="451"/>
      <c r="BD24" s="451"/>
      <c r="BE24" s="451"/>
      <c r="BF24" s="451"/>
      <c r="BG24" s="451"/>
      <c r="BH24" s="451"/>
      <c r="BI24" s="451"/>
      <c r="BJ24" s="451"/>
      <c r="BK24" s="451"/>
      <c r="BL24" s="451"/>
      <c r="BM24" s="451"/>
      <c r="BN24" s="451"/>
      <c r="BO24" s="451"/>
      <c r="BP24" s="451"/>
      <c r="BQ24" s="451"/>
      <c r="BR24" s="451"/>
      <c r="BS24" s="451"/>
      <c r="BT24" s="451"/>
      <c r="BU24" s="451"/>
      <c r="BV24" s="451"/>
      <c r="BW24" s="451"/>
      <c r="BX24" s="451"/>
      <c r="BY24" s="451"/>
      <c r="BZ24" s="451"/>
      <c r="CA24" s="451"/>
      <c r="CB24" s="451"/>
      <c r="CC24" s="451"/>
      <c r="CD24" s="451"/>
      <c r="CE24" s="451"/>
      <c r="CF24" s="451"/>
      <c r="CG24" s="451"/>
      <c r="CH24" s="451"/>
      <c r="CI24" s="451"/>
      <c r="CJ24" s="451"/>
      <c r="CK24" s="451"/>
      <c r="CL24" s="451"/>
      <c r="CM24" s="451"/>
      <c r="CN24" s="451"/>
      <c r="CO24" s="451"/>
      <c r="CP24" s="451"/>
      <c r="CQ24" s="451"/>
      <c r="CR24" s="451"/>
      <c r="CS24" s="451"/>
      <c r="CT24" s="451"/>
      <c r="CU24" s="451"/>
      <c r="CV24" s="451"/>
      <c r="CW24" s="451"/>
      <c r="CX24" s="451"/>
      <c r="CY24" s="451"/>
      <c r="CZ24" s="451"/>
      <c r="DA24" s="451"/>
      <c r="DB24" s="451"/>
      <c r="DC24" s="451"/>
      <c r="DD24" s="451"/>
      <c r="DE24" s="451"/>
      <c r="DF24" s="451"/>
      <c r="DG24" s="451"/>
      <c r="DH24" s="451"/>
      <c r="DI24" s="451"/>
      <c r="DJ24" s="451"/>
      <c r="DK24" s="451"/>
      <c r="DL24" s="451"/>
    </row>
    <row r="25" spans="1:116" ht="21" x14ac:dyDescent="0.4">
      <c r="A25" s="453" t="s">
        <v>48</v>
      </c>
      <c r="B25" s="451"/>
      <c r="C25" s="451"/>
      <c r="D25" s="451">
        <v>215</v>
      </c>
      <c r="E25" s="451">
        <v>19</v>
      </c>
      <c r="F25" s="451">
        <v>0</v>
      </c>
      <c r="G25" s="451">
        <v>15</v>
      </c>
      <c r="H25" s="451"/>
      <c r="I25" s="451"/>
      <c r="J25" s="451"/>
      <c r="K25" s="451"/>
      <c r="L25" s="451"/>
      <c r="M25" s="451"/>
      <c r="N25" s="451" t="str">
        <f t="shared" si="5"/>
        <v/>
      </c>
      <c r="O25" s="451" t="str">
        <f t="shared" si="4"/>
        <v/>
      </c>
      <c r="P25" s="451"/>
      <c r="Q25" s="451"/>
      <c r="R25" s="451"/>
      <c r="S25" s="451"/>
      <c r="T25" s="451"/>
      <c r="U25" s="451"/>
      <c r="V25" s="451"/>
      <c r="W25" s="451"/>
      <c r="X25" s="451"/>
      <c r="Y25" s="451"/>
      <c r="Z25" s="451"/>
      <c r="AA25" s="451"/>
      <c r="AB25" s="451"/>
      <c r="AC25" s="451"/>
      <c r="AD25" s="451"/>
      <c r="AE25" s="451"/>
      <c r="AF25" s="451"/>
      <c r="AG25" s="451"/>
      <c r="AH25" s="451"/>
      <c r="AI25" s="451"/>
      <c r="AJ25" s="451"/>
      <c r="AK25" s="451"/>
      <c r="AL25" s="451"/>
      <c r="AM25" s="451"/>
      <c r="AN25" s="451"/>
      <c r="AO25" s="451"/>
      <c r="AP25" s="451"/>
      <c r="AQ25" s="451"/>
      <c r="AR25" s="451"/>
      <c r="AS25" s="451"/>
      <c r="AT25" s="451"/>
      <c r="AU25" s="451"/>
      <c r="AV25" s="451"/>
      <c r="AW25" s="451"/>
      <c r="AX25" s="451"/>
      <c r="AY25" s="451"/>
      <c r="AZ25" s="451"/>
      <c r="BA25" s="451"/>
      <c r="BB25" s="451"/>
      <c r="BC25" s="451"/>
      <c r="BD25" s="451"/>
      <c r="BE25" s="451"/>
      <c r="BF25" s="451"/>
      <c r="BG25" s="451"/>
      <c r="BH25" s="451"/>
      <c r="BI25" s="451"/>
      <c r="BJ25" s="451"/>
      <c r="BK25" s="451"/>
      <c r="BL25" s="451"/>
      <c r="BM25" s="451"/>
      <c r="BN25" s="451"/>
      <c r="BO25" s="451"/>
      <c r="BP25" s="451"/>
      <c r="BQ25" s="451"/>
      <c r="BR25" s="451"/>
      <c r="BS25" s="451"/>
      <c r="BT25" s="451"/>
      <c r="BU25" s="451"/>
      <c r="BV25" s="451"/>
      <c r="BW25" s="451"/>
      <c r="BX25" s="451"/>
      <c r="BY25" s="451"/>
      <c r="BZ25" s="451"/>
      <c r="CA25" s="451"/>
      <c r="CB25" s="451"/>
      <c r="CC25" s="451"/>
      <c r="CD25" s="451"/>
      <c r="CE25" s="451"/>
      <c r="CF25" s="451"/>
      <c r="CG25" s="451"/>
      <c r="CH25" s="451"/>
      <c r="CI25" s="451"/>
      <c r="CJ25" s="451"/>
      <c r="CK25" s="451"/>
      <c r="CL25" s="451"/>
      <c r="CM25" s="451"/>
      <c r="CN25" s="451"/>
      <c r="CO25" s="451"/>
      <c r="CP25" s="451"/>
      <c r="CQ25" s="451"/>
      <c r="CR25" s="451"/>
      <c r="CS25" s="451"/>
      <c r="CT25" s="451"/>
      <c r="CU25" s="451"/>
      <c r="CV25" s="451"/>
      <c r="CW25" s="451"/>
      <c r="CX25" s="451"/>
      <c r="CY25" s="451"/>
      <c r="CZ25" s="451"/>
      <c r="DA25" s="451"/>
      <c r="DB25" s="451"/>
      <c r="DC25" s="451"/>
      <c r="DD25" s="451"/>
      <c r="DE25" s="451"/>
      <c r="DF25" s="451"/>
      <c r="DG25" s="451"/>
      <c r="DH25" s="451"/>
      <c r="DI25" s="451"/>
      <c r="DJ25" s="451"/>
      <c r="DK25" s="451"/>
      <c r="DL25" s="451"/>
    </row>
    <row r="26" spans="1:116" ht="21" x14ac:dyDescent="0.4">
      <c r="A26" s="453" t="s">
        <v>86</v>
      </c>
      <c r="B26" s="451"/>
      <c r="C26" s="451"/>
      <c r="D26" s="451">
        <v>156</v>
      </c>
      <c r="E26" s="451">
        <v>20</v>
      </c>
      <c r="F26" s="451">
        <v>0</v>
      </c>
      <c r="G26" s="451">
        <v>8</v>
      </c>
      <c r="H26" s="451"/>
      <c r="I26" s="451"/>
      <c r="J26" s="451"/>
      <c r="K26" s="451"/>
      <c r="L26" s="451"/>
      <c r="M26" s="451"/>
      <c r="N26" s="451" t="str">
        <f t="shared" si="5"/>
        <v/>
      </c>
      <c r="O26" s="451" t="str">
        <f t="shared" si="4"/>
        <v/>
      </c>
      <c r="P26" s="451"/>
      <c r="Q26" s="451"/>
      <c r="R26" s="451"/>
      <c r="S26" s="451"/>
      <c r="T26" s="451"/>
      <c r="U26" s="451"/>
      <c r="V26" s="451"/>
      <c r="W26" s="451"/>
      <c r="X26" s="451"/>
      <c r="Y26" s="451"/>
      <c r="Z26" s="451"/>
      <c r="AA26" s="451"/>
      <c r="AB26" s="451"/>
      <c r="AC26" s="451"/>
      <c r="AD26" s="451"/>
      <c r="AE26" s="451"/>
      <c r="AF26" s="451"/>
      <c r="AG26" s="451"/>
      <c r="AH26" s="451"/>
      <c r="AI26" s="451"/>
      <c r="AJ26" s="451"/>
      <c r="AK26" s="451"/>
      <c r="AL26" s="451"/>
      <c r="AM26" s="451"/>
      <c r="AN26" s="451"/>
      <c r="AO26" s="451"/>
      <c r="AP26" s="451"/>
      <c r="AQ26" s="451"/>
      <c r="AR26" s="451"/>
      <c r="AS26" s="451"/>
      <c r="AT26" s="451"/>
      <c r="AU26" s="451"/>
      <c r="AV26" s="451"/>
      <c r="AW26" s="451"/>
      <c r="AX26" s="451"/>
      <c r="AY26" s="451"/>
      <c r="AZ26" s="451"/>
      <c r="BA26" s="451"/>
      <c r="BB26" s="451"/>
      <c r="BC26" s="451"/>
      <c r="BD26" s="451"/>
      <c r="BE26" s="451"/>
      <c r="BF26" s="451"/>
      <c r="BG26" s="451"/>
      <c r="BH26" s="451"/>
      <c r="BI26" s="451"/>
      <c r="BJ26" s="451"/>
      <c r="BK26" s="451"/>
      <c r="BL26" s="451"/>
      <c r="BM26" s="451"/>
      <c r="BN26" s="451"/>
      <c r="BO26" s="451"/>
      <c r="BP26" s="451"/>
      <c r="BQ26" s="451"/>
      <c r="BR26" s="451"/>
      <c r="BS26" s="451"/>
      <c r="BT26" s="451"/>
      <c r="BU26" s="451"/>
      <c r="BV26" s="451"/>
      <c r="BW26" s="451"/>
      <c r="BX26" s="451"/>
      <c r="BY26" s="451"/>
      <c r="BZ26" s="451"/>
      <c r="CA26" s="451"/>
      <c r="CB26" s="451"/>
      <c r="CC26" s="451"/>
      <c r="CD26" s="451"/>
      <c r="CE26" s="451"/>
      <c r="CF26" s="451"/>
      <c r="CG26" s="451"/>
      <c r="CH26" s="451"/>
      <c r="CI26" s="451"/>
      <c r="CJ26" s="451"/>
      <c r="CK26" s="451"/>
      <c r="CL26" s="451"/>
      <c r="CM26" s="451"/>
      <c r="CN26" s="451"/>
      <c r="CO26" s="451"/>
      <c r="CP26" s="451"/>
      <c r="CQ26" s="451"/>
      <c r="CR26" s="451"/>
      <c r="CS26" s="451"/>
      <c r="CT26" s="451"/>
      <c r="CU26" s="451"/>
      <c r="CV26" s="451"/>
      <c r="CW26" s="451"/>
      <c r="CX26" s="451"/>
      <c r="CY26" s="451"/>
      <c r="CZ26" s="451"/>
      <c r="DA26" s="451"/>
      <c r="DB26" s="451"/>
      <c r="DC26" s="451"/>
      <c r="DD26" s="451"/>
      <c r="DE26" s="451"/>
      <c r="DF26" s="451"/>
      <c r="DG26" s="451"/>
      <c r="DH26" s="451"/>
      <c r="DI26" s="451"/>
      <c r="DJ26" s="451"/>
      <c r="DK26" s="451"/>
      <c r="DL26" s="451"/>
    </row>
    <row r="27" spans="1:116" ht="21" x14ac:dyDescent="0.4">
      <c r="A27" s="453" t="s">
        <v>62</v>
      </c>
      <c r="B27" s="451"/>
      <c r="C27" s="451"/>
      <c r="D27" s="451">
        <v>52</v>
      </c>
      <c r="E27" s="451">
        <f>0</f>
        <v>0</v>
      </c>
      <c r="F27" s="451">
        <v>13</v>
      </c>
      <c r="G27" s="451">
        <v>0</v>
      </c>
      <c r="H27" s="451"/>
      <c r="I27" s="451"/>
      <c r="J27" s="451"/>
      <c r="K27" s="451"/>
      <c r="L27" s="451"/>
      <c r="M27" s="451"/>
      <c r="N27" s="451" t="str">
        <f t="shared" si="5"/>
        <v/>
      </c>
      <c r="O27" s="451" t="str">
        <f t="shared" si="4"/>
        <v/>
      </c>
      <c r="P27" s="451"/>
      <c r="Q27" s="451"/>
      <c r="R27" s="451"/>
      <c r="S27" s="451"/>
      <c r="T27" s="451"/>
      <c r="U27" s="451"/>
      <c r="V27" s="451"/>
      <c r="W27" s="451"/>
      <c r="X27" s="451"/>
      <c r="Y27" s="451"/>
      <c r="Z27" s="451"/>
      <c r="AA27" s="451"/>
      <c r="AB27" s="451"/>
      <c r="AC27" s="451"/>
      <c r="AD27" s="451"/>
      <c r="AE27" s="451"/>
      <c r="AF27" s="451"/>
      <c r="AG27" s="451"/>
      <c r="AH27" s="451"/>
      <c r="AI27" s="451"/>
      <c r="AJ27" s="451"/>
      <c r="AK27" s="451"/>
      <c r="AL27" s="451"/>
      <c r="AM27" s="451"/>
      <c r="AN27" s="451"/>
      <c r="AO27" s="451"/>
      <c r="AP27" s="451"/>
      <c r="AQ27" s="451"/>
      <c r="AR27" s="451"/>
      <c r="AS27" s="451"/>
      <c r="AT27" s="451"/>
      <c r="AU27" s="451"/>
      <c r="AV27" s="451"/>
      <c r="AW27" s="451"/>
      <c r="AX27" s="451"/>
      <c r="AY27" s="451"/>
      <c r="AZ27" s="451"/>
      <c r="BA27" s="451"/>
      <c r="BB27" s="451"/>
      <c r="BC27" s="451"/>
      <c r="BD27" s="451"/>
      <c r="BE27" s="451"/>
      <c r="BF27" s="451"/>
      <c r="BG27" s="451"/>
      <c r="BH27" s="451"/>
      <c r="BI27" s="451"/>
      <c r="BJ27" s="451"/>
      <c r="BK27" s="451"/>
      <c r="BL27" s="451"/>
      <c r="BM27" s="451"/>
      <c r="BN27" s="451"/>
      <c r="BO27" s="451"/>
      <c r="BP27" s="451"/>
      <c r="BQ27" s="451"/>
      <c r="BR27" s="451"/>
      <c r="BS27" s="451"/>
      <c r="BT27" s="451"/>
      <c r="BU27" s="451"/>
      <c r="BV27" s="451"/>
      <c r="BW27" s="451"/>
      <c r="BX27" s="451"/>
      <c r="BY27" s="451"/>
      <c r="BZ27" s="451"/>
      <c r="CA27" s="451"/>
      <c r="CB27" s="451"/>
      <c r="CC27" s="451"/>
      <c r="CD27" s="451"/>
      <c r="CE27" s="451"/>
      <c r="CF27" s="451"/>
      <c r="CG27" s="451"/>
      <c r="CH27" s="451"/>
      <c r="CI27" s="451"/>
      <c r="CJ27" s="451"/>
      <c r="CK27" s="451"/>
      <c r="CL27" s="451"/>
      <c r="CM27" s="451"/>
      <c r="CN27" s="451"/>
      <c r="CO27" s="451"/>
      <c r="CP27" s="451"/>
      <c r="CQ27" s="451"/>
      <c r="CR27" s="451"/>
      <c r="CS27" s="451"/>
      <c r="CT27" s="451"/>
      <c r="CU27" s="451"/>
      <c r="CV27" s="451"/>
      <c r="CW27" s="451"/>
      <c r="CX27" s="451"/>
      <c r="CY27" s="451"/>
      <c r="CZ27" s="451"/>
      <c r="DA27" s="451"/>
      <c r="DB27" s="451"/>
      <c r="DC27" s="451"/>
      <c r="DD27" s="451"/>
      <c r="DE27" s="451"/>
      <c r="DF27" s="451"/>
      <c r="DG27" s="451"/>
      <c r="DH27" s="451"/>
      <c r="DI27" s="451"/>
      <c r="DJ27" s="451"/>
      <c r="DK27" s="451"/>
      <c r="DL27" s="451"/>
    </row>
    <row r="28" spans="1:116" ht="21" x14ac:dyDescent="0.4">
      <c r="A28" s="453" t="s">
        <v>28</v>
      </c>
      <c r="B28" s="451"/>
      <c r="C28" s="451"/>
      <c r="D28" s="451">
        <f>140/4</f>
        <v>35</v>
      </c>
      <c r="E28" s="451">
        <v>0.79</v>
      </c>
      <c r="F28" s="451">
        <v>6</v>
      </c>
      <c r="G28" s="451">
        <v>0.37</v>
      </c>
      <c r="H28" s="451">
        <v>2</v>
      </c>
      <c r="I28" s="451"/>
      <c r="J28" s="451"/>
      <c r="K28" s="451"/>
      <c r="L28" s="451"/>
      <c r="M28" s="451"/>
      <c r="N28" s="451" t="str">
        <f t="shared" si="5"/>
        <v/>
      </c>
      <c r="O28" s="451" t="str">
        <f t="shared" si="4"/>
        <v/>
      </c>
      <c r="P28" s="451"/>
      <c r="Q28" s="451"/>
      <c r="R28" s="451"/>
      <c r="S28" s="451"/>
      <c r="T28" s="451"/>
      <c r="U28" s="451"/>
      <c r="V28" s="451"/>
      <c r="W28" s="451"/>
      <c r="X28" s="451"/>
      <c r="Y28" s="451"/>
      <c r="Z28" s="451"/>
      <c r="AA28" s="451"/>
      <c r="AB28" s="451"/>
      <c r="AC28" s="451"/>
      <c r="AD28" s="451"/>
      <c r="AE28" s="451"/>
      <c r="AF28" s="451"/>
      <c r="AG28" s="451"/>
      <c r="AH28" s="451"/>
      <c r="AI28" s="451"/>
      <c r="AJ28" s="451"/>
      <c r="AK28" s="451"/>
      <c r="AL28" s="451"/>
      <c r="AM28" s="451"/>
      <c r="AN28" s="451"/>
      <c r="AO28" s="451"/>
      <c r="AP28" s="451"/>
      <c r="AQ28" s="451"/>
      <c r="AR28" s="451"/>
      <c r="AS28" s="451"/>
      <c r="AT28" s="451"/>
      <c r="AU28" s="451"/>
      <c r="AV28" s="451"/>
      <c r="AW28" s="451"/>
      <c r="AX28" s="451"/>
      <c r="AY28" s="451"/>
      <c r="AZ28" s="451"/>
      <c r="BA28" s="451"/>
      <c r="BB28" s="451"/>
      <c r="BC28" s="451"/>
      <c r="BD28" s="451"/>
      <c r="BE28" s="451"/>
      <c r="BF28" s="451"/>
      <c r="BG28" s="451"/>
      <c r="BH28" s="451"/>
      <c r="BI28" s="451"/>
      <c r="BJ28" s="451"/>
      <c r="BK28" s="451"/>
      <c r="BL28" s="451"/>
      <c r="BM28" s="451"/>
      <c r="BN28" s="451"/>
      <c r="BO28" s="451"/>
      <c r="BP28" s="451"/>
      <c r="BQ28" s="451"/>
      <c r="BR28" s="451"/>
      <c r="BS28" s="451"/>
      <c r="BT28" s="451"/>
      <c r="BU28" s="451"/>
      <c r="BV28" s="451"/>
      <c r="BW28" s="451"/>
      <c r="BX28" s="451"/>
      <c r="BY28" s="451"/>
      <c r="BZ28" s="451"/>
      <c r="CA28" s="451"/>
      <c r="CB28" s="451"/>
      <c r="CC28" s="451"/>
      <c r="CD28" s="451"/>
      <c r="CE28" s="451"/>
      <c r="CF28" s="451"/>
      <c r="CG28" s="451"/>
      <c r="CH28" s="451"/>
      <c r="CI28" s="451"/>
      <c r="CJ28" s="451"/>
      <c r="CK28" s="451"/>
      <c r="CL28" s="451"/>
      <c r="CM28" s="451"/>
      <c r="CN28" s="451"/>
      <c r="CO28" s="451"/>
      <c r="CP28" s="451"/>
      <c r="CQ28" s="451"/>
      <c r="CR28" s="451"/>
      <c r="CS28" s="451"/>
      <c r="CT28" s="451"/>
      <c r="CU28" s="451"/>
      <c r="CV28" s="451"/>
      <c r="CW28" s="451"/>
      <c r="CX28" s="451"/>
      <c r="CY28" s="451"/>
      <c r="CZ28" s="451"/>
      <c r="DA28" s="451"/>
      <c r="DB28" s="451"/>
      <c r="DC28" s="451"/>
      <c r="DD28" s="451"/>
      <c r="DE28" s="451"/>
      <c r="DF28" s="451"/>
      <c r="DG28" s="451"/>
      <c r="DH28" s="451"/>
      <c r="DI28" s="451"/>
      <c r="DJ28" s="451"/>
      <c r="DK28" s="451"/>
      <c r="DL28" s="451"/>
    </row>
    <row r="29" spans="1:116" ht="21" x14ac:dyDescent="0.4">
      <c r="A29" s="453" t="s">
        <v>50</v>
      </c>
      <c r="B29" s="451"/>
      <c r="C29" s="451"/>
      <c r="D29" s="451">
        <v>66</v>
      </c>
      <c r="E29" s="451">
        <v>4</v>
      </c>
      <c r="F29" s="451">
        <v>4</v>
      </c>
      <c r="G29" s="451">
        <v>4</v>
      </c>
      <c r="H29" s="451"/>
      <c r="I29" s="451"/>
      <c r="J29" s="451"/>
      <c r="K29" s="451"/>
      <c r="L29" s="451"/>
      <c r="M29" s="451"/>
      <c r="N29" s="451"/>
      <c r="O29" s="451"/>
      <c r="P29" s="451"/>
      <c r="Q29" s="451"/>
      <c r="R29" s="451"/>
      <c r="S29" s="451"/>
      <c r="T29" s="451"/>
      <c r="U29" s="451"/>
      <c r="V29" s="451"/>
      <c r="W29" s="451"/>
      <c r="X29" s="451"/>
      <c r="Y29" s="451"/>
      <c r="Z29" s="451"/>
      <c r="AA29" s="451"/>
      <c r="AB29" s="451"/>
      <c r="AC29" s="451"/>
      <c r="AD29" s="451"/>
      <c r="AE29" s="451"/>
      <c r="AF29" s="451"/>
      <c r="AG29" s="451"/>
      <c r="AH29" s="451"/>
      <c r="AI29" s="451"/>
      <c r="AJ29" s="451"/>
      <c r="AK29" s="451"/>
      <c r="AL29" s="451"/>
      <c r="AM29" s="451"/>
      <c r="AN29" s="451"/>
      <c r="AO29" s="451"/>
      <c r="AP29" s="451"/>
      <c r="AQ29" s="451"/>
      <c r="AR29" s="451"/>
      <c r="AS29" s="451"/>
      <c r="AT29" s="451"/>
      <c r="AU29" s="451"/>
      <c r="AV29" s="451"/>
      <c r="AW29" s="451"/>
      <c r="AX29" s="451"/>
      <c r="AY29" s="451"/>
      <c r="AZ29" s="451"/>
      <c r="BA29" s="451"/>
      <c r="BB29" s="451"/>
      <c r="BC29" s="451"/>
      <c r="BD29" s="451"/>
      <c r="BE29" s="451"/>
      <c r="BF29" s="451"/>
      <c r="BG29" s="451"/>
      <c r="BH29" s="451"/>
      <c r="BI29" s="451"/>
      <c r="BJ29" s="451"/>
      <c r="BK29" s="451"/>
      <c r="BL29" s="451"/>
      <c r="BM29" s="451"/>
      <c r="BN29" s="451"/>
      <c r="BO29" s="451"/>
      <c r="BP29" s="451"/>
      <c r="BQ29" s="451"/>
      <c r="BR29" s="451"/>
      <c r="BS29" s="451"/>
      <c r="BT29" s="451"/>
      <c r="BU29" s="451"/>
      <c r="BV29" s="451"/>
      <c r="BW29" s="451"/>
      <c r="BX29" s="451"/>
      <c r="BY29" s="451"/>
      <c r="BZ29" s="451"/>
      <c r="CA29" s="451"/>
      <c r="CB29" s="451"/>
      <c r="CC29" s="451"/>
      <c r="CD29" s="451"/>
      <c r="CE29" s="451"/>
      <c r="CF29" s="451"/>
      <c r="CG29" s="451"/>
      <c r="CH29" s="451"/>
      <c r="CI29" s="451"/>
      <c r="CJ29" s="451"/>
      <c r="CK29" s="451"/>
      <c r="CL29" s="451"/>
      <c r="CM29" s="451"/>
      <c r="CN29" s="451"/>
      <c r="CO29" s="451"/>
      <c r="CP29" s="451"/>
      <c r="CQ29" s="451"/>
      <c r="CR29" s="451"/>
      <c r="CS29" s="451"/>
      <c r="CT29" s="451"/>
      <c r="CU29" s="451"/>
      <c r="CV29" s="451"/>
      <c r="CW29" s="451"/>
      <c r="CX29" s="451"/>
      <c r="CY29" s="451"/>
      <c r="CZ29" s="451"/>
      <c r="DA29" s="451"/>
      <c r="DB29" s="451"/>
      <c r="DC29" s="451"/>
      <c r="DD29" s="451"/>
      <c r="DE29" s="451"/>
      <c r="DF29" s="451"/>
      <c r="DG29" s="451"/>
      <c r="DH29" s="451"/>
      <c r="DI29" s="451"/>
      <c r="DJ29" s="451"/>
      <c r="DK29" s="451"/>
      <c r="DL29" s="451"/>
    </row>
    <row r="30" spans="1:116" ht="21" x14ac:dyDescent="0.4">
      <c r="A30" s="453" t="s">
        <v>7</v>
      </c>
      <c r="B30" s="451"/>
      <c r="C30" s="451"/>
      <c r="D30" s="451">
        <v>141</v>
      </c>
      <c r="E30" s="451">
        <v>5.4</v>
      </c>
      <c r="F30" s="451">
        <v>27.2</v>
      </c>
      <c r="G30" s="451">
        <v>1.7</v>
      </c>
      <c r="H30" s="451"/>
      <c r="I30" s="451"/>
      <c r="J30" s="451"/>
      <c r="K30" s="451"/>
      <c r="L30" s="451"/>
      <c r="M30" s="451"/>
      <c r="N30" s="451" t="str">
        <f>IFERROR(VLOOKUP($R30,$A$2:$H$595,4,0),"")</f>
        <v/>
      </c>
      <c r="O30" s="451" t="str">
        <f>IFERROR(VLOOKUP($T30,$A$2:$H$595,4,0),"")</f>
        <v/>
      </c>
      <c r="P30" s="451"/>
      <c r="Q30" s="451"/>
      <c r="R30" s="451"/>
      <c r="S30" s="451"/>
      <c r="T30" s="451"/>
      <c r="U30" s="451"/>
      <c r="V30" s="451"/>
      <c r="W30" s="451"/>
      <c r="X30" s="451"/>
      <c r="Y30" s="451"/>
      <c r="Z30" s="451"/>
      <c r="AA30" s="451"/>
      <c r="AB30" s="451"/>
      <c r="AC30" s="451"/>
      <c r="AD30" s="451"/>
      <c r="AE30" s="451"/>
      <c r="AF30" s="451"/>
      <c r="AG30" s="451"/>
      <c r="AH30" s="451"/>
      <c r="AI30" s="451"/>
      <c r="AJ30" s="451"/>
      <c r="AK30" s="451"/>
      <c r="AL30" s="451"/>
      <c r="AM30" s="451"/>
      <c r="AN30" s="451"/>
      <c r="AO30" s="451"/>
      <c r="AP30" s="451"/>
      <c r="AQ30" s="451"/>
      <c r="AR30" s="451"/>
      <c r="AS30" s="451"/>
      <c r="AT30" s="451"/>
      <c r="AU30" s="451"/>
      <c r="AV30" s="451"/>
      <c r="AW30" s="451"/>
      <c r="AX30" s="451"/>
      <c r="AY30" s="451"/>
      <c r="AZ30" s="451"/>
      <c r="BA30" s="451"/>
      <c r="BB30" s="451"/>
      <c r="BC30" s="451"/>
      <c r="BD30" s="451"/>
      <c r="BE30" s="451"/>
      <c r="BF30" s="451"/>
      <c r="BG30" s="451"/>
      <c r="BH30" s="451"/>
      <c r="BI30" s="451"/>
      <c r="BJ30" s="451"/>
      <c r="BK30" s="451"/>
      <c r="BL30" s="451"/>
      <c r="BM30" s="451"/>
      <c r="BN30" s="451"/>
      <c r="BO30" s="451"/>
      <c r="BP30" s="451"/>
      <c r="BQ30" s="451"/>
      <c r="BR30" s="451"/>
      <c r="BS30" s="451"/>
      <c r="BT30" s="451"/>
      <c r="BU30" s="451"/>
      <c r="BV30" s="451"/>
      <c r="BW30" s="451"/>
      <c r="BX30" s="451"/>
      <c r="BY30" s="451"/>
      <c r="BZ30" s="451"/>
      <c r="CA30" s="451"/>
      <c r="CB30" s="451"/>
      <c r="CC30" s="451"/>
      <c r="CD30" s="451"/>
      <c r="CE30" s="451"/>
      <c r="CF30" s="451"/>
      <c r="CG30" s="451"/>
      <c r="CH30" s="451"/>
      <c r="CI30" s="451"/>
      <c r="CJ30" s="451"/>
      <c r="CK30" s="451"/>
      <c r="CL30" s="451"/>
      <c r="CM30" s="451"/>
      <c r="CN30" s="451"/>
      <c r="CO30" s="451"/>
      <c r="CP30" s="451"/>
      <c r="CQ30" s="451"/>
      <c r="CR30" s="451"/>
      <c r="CS30" s="451"/>
      <c r="CT30" s="451"/>
      <c r="CU30" s="451"/>
      <c r="CV30" s="451"/>
      <c r="CW30" s="451"/>
      <c r="CX30" s="451"/>
      <c r="CY30" s="451"/>
      <c r="CZ30" s="451"/>
      <c r="DA30" s="451"/>
      <c r="DB30" s="451"/>
      <c r="DC30" s="451"/>
      <c r="DD30" s="451"/>
      <c r="DE30" s="451"/>
      <c r="DF30" s="451"/>
      <c r="DG30" s="451"/>
      <c r="DH30" s="451"/>
      <c r="DI30" s="451"/>
      <c r="DJ30" s="451"/>
      <c r="DK30" s="451"/>
      <c r="DL30" s="451"/>
    </row>
    <row r="31" spans="1:116" ht="21" x14ac:dyDescent="0.4">
      <c r="A31" s="453" t="s">
        <v>187</v>
      </c>
      <c r="B31" s="451"/>
      <c r="C31" s="451"/>
      <c r="D31" s="451">
        <v>56</v>
      </c>
      <c r="E31" s="451">
        <v>1</v>
      </c>
      <c r="F31" s="451">
        <v>14</v>
      </c>
      <c r="G31" s="451">
        <v>0.5</v>
      </c>
      <c r="H31" s="451"/>
      <c r="I31" s="451"/>
      <c r="J31" s="451"/>
      <c r="K31" s="451"/>
      <c r="L31" s="451"/>
      <c r="M31" s="451"/>
      <c r="N31" s="451"/>
      <c r="O31" s="451"/>
      <c r="P31" s="451"/>
      <c r="Q31" s="451"/>
      <c r="R31" s="451"/>
      <c r="S31" s="451"/>
      <c r="T31" s="451"/>
      <c r="U31" s="451"/>
      <c r="V31" s="451"/>
      <c r="W31" s="451"/>
      <c r="X31" s="451"/>
      <c r="Y31" s="451"/>
      <c r="Z31" s="451"/>
      <c r="AA31" s="451"/>
      <c r="AB31" s="451"/>
      <c r="AC31" s="451"/>
      <c r="AD31" s="451"/>
      <c r="AE31" s="451"/>
      <c r="AF31" s="451"/>
      <c r="AG31" s="451"/>
      <c r="AH31" s="451"/>
      <c r="AI31" s="451"/>
      <c r="AJ31" s="451"/>
      <c r="AK31" s="451"/>
      <c r="AL31" s="451"/>
      <c r="AM31" s="451"/>
      <c r="AN31" s="451"/>
      <c r="AO31" s="451"/>
      <c r="AP31" s="451"/>
      <c r="AQ31" s="451"/>
      <c r="AR31" s="451"/>
      <c r="AS31" s="451"/>
      <c r="AT31" s="451"/>
      <c r="AU31" s="451"/>
      <c r="AV31" s="451"/>
      <c r="AW31" s="451"/>
      <c r="AX31" s="451"/>
      <c r="AY31" s="451"/>
      <c r="AZ31" s="451"/>
      <c r="BA31" s="451"/>
      <c r="BB31" s="451"/>
      <c r="BC31" s="451"/>
      <c r="BD31" s="451"/>
      <c r="BE31" s="451"/>
      <c r="BF31" s="451"/>
      <c r="BG31" s="451"/>
      <c r="BH31" s="451"/>
      <c r="BI31" s="451"/>
      <c r="BJ31" s="451"/>
      <c r="BK31" s="451"/>
      <c r="BL31" s="451"/>
      <c r="BM31" s="451"/>
      <c r="BN31" s="451"/>
      <c r="BO31" s="451"/>
      <c r="BP31" s="451"/>
      <c r="BQ31" s="451"/>
      <c r="BR31" s="451"/>
      <c r="BS31" s="451"/>
      <c r="BT31" s="451"/>
      <c r="BU31" s="451"/>
      <c r="BV31" s="451"/>
      <c r="BW31" s="451"/>
      <c r="BX31" s="451"/>
      <c r="BY31" s="451"/>
      <c r="BZ31" s="451"/>
      <c r="CA31" s="451"/>
      <c r="CB31" s="451"/>
      <c r="CC31" s="451"/>
      <c r="CD31" s="451"/>
      <c r="CE31" s="451"/>
      <c r="CF31" s="451"/>
      <c r="CG31" s="451"/>
      <c r="CH31" s="451"/>
      <c r="CI31" s="451"/>
      <c r="CJ31" s="451"/>
      <c r="CK31" s="451"/>
      <c r="CL31" s="451"/>
      <c r="CM31" s="451"/>
      <c r="CN31" s="451"/>
      <c r="CO31" s="451"/>
      <c r="CP31" s="451"/>
      <c r="CQ31" s="451"/>
      <c r="CR31" s="451"/>
      <c r="CS31" s="451"/>
      <c r="CT31" s="451"/>
      <c r="CU31" s="451"/>
      <c r="CV31" s="451"/>
      <c r="CW31" s="451"/>
      <c r="CX31" s="451"/>
      <c r="CY31" s="451"/>
      <c r="CZ31" s="451"/>
      <c r="DA31" s="451"/>
      <c r="DB31" s="451"/>
      <c r="DC31" s="451"/>
      <c r="DD31" s="451"/>
      <c r="DE31" s="451"/>
      <c r="DF31" s="451"/>
      <c r="DG31" s="451"/>
      <c r="DH31" s="451"/>
      <c r="DI31" s="451"/>
      <c r="DJ31" s="451"/>
      <c r="DK31" s="451"/>
      <c r="DL31" s="451"/>
    </row>
    <row r="32" spans="1:116" ht="21" x14ac:dyDescent="0.4">
      <c r="A32" s="453" t="s">
        <v>193</v>
      </c>
      <c r="B32" s="451"/>
      <c r="C32" s="451"/>
      <c r="D32" s="451">
        <v>35</v>
      </c>
      <c r="E32" s="451">
        <v>1</v>
      </c>
      <c r="F32" s="451">
        <v>6.3</v>
      </c>
      <c r="G32" s="451">
        <v>0.5</v>
      </c>
      <c r="H32" s="451">
        <v>1</v>
      </c>
      <c r="I32" s="451"/>
      <c r="J32" s="451"/>
      <c r="K32" s="451"/>
      <c r="L32" s="451"/>
      <c r="M32" s="451"/>
      <c r="N32" s="451"/>
      <c r="O32" s="451"/>
      <c r="P32" s="451"/>
      <c r="Q32" s="451"/>
      <c r="R32" s="451"/>
      <c r="S32" s="451"/>
      <c r="T32" s="451"/>
      <c r="U32" s="451"/>
      <c r="V32" s="451"/>
      <c r="W32" s="451"/>
      <c r="X32" s="451"/>
      <c r="Y32" s="451"/>
      <c r="Z32" s="451"/>
      <c r="AA32" s="451"/>
      <c r="AB32" s="451"/>
      <c r="AC32" s="451"/>
      <c r="AD32" s="451"/>
      <c r="AE32" s="451"/>
      <c r="AF32" s="451"/>
      <c r="AG32" s="451"/>
      <c r="AH32" s="451"/>
      <c r="AI32" s="451"/>
      <c r="AJ32" s="451"/>
      <c r="AK32" s="451"/>
      <c r="AL32" s="451"/>
      <c r="AM32" s="451"/>
      <c r="AN32" s="451"/>
      <c r="AO32" s="451"/>
      <c r="AP32" s="451"/>
      <c r="AQ32" s="451"/>
      <c r="AR32" s="451"/>
      <c r="AS32" s="451"/>
      <c r="AT32" s="451"/>
      <c r="AU32" s="451"/>
      <c r="AV32" s="451"/>
      <c r="AW32" s="451"/>
      <c r="AX32" s="451"/>
      <c r="AY32" s="451"/>
      <c r="AZ32" s="451"/>
      <c r="BA32" s="451"/>
      <c r="BB32" s="451"/>
      <c r="BC32" s="451"/>
      <c r="BD32" s="451"/>
      <c r="BE32" s="451"/>
      <c r="BF32" s="451"/>
      <c r="BG32" s="451"/>
      <c r="BH32" s="451"/>
      <c r="BI32" s="451"/>
      <c r="BJ32" s="451"/>
      <c r="BK32" s="451"/>
      <c r="BL32" s="451"/>
      <c r="BM32" s="451"/>
      <c r="BN32" s="451"/>
      <c r="BO32" s="451"/>
      <c r="BP32" s="451"/>
      <c r="BQ32" s="451"/>
      <c r="BR32" s="451"/>
      <c r="BS32" s="451"/>
      <c r="BT32" s="451"/>
      <c r="BU32" s="451"/>
      <c r="BV32" s="451"/>
      <c r="BW32" s="451"/>
      <c r="BX32" s="451"/>
      <c r="BY32" s="451"/>
      <c r="BZ32" s="451"/>
      <c r="CA32" s="451"/>
      <c r="CB32" s="451"/>
      <c r="CC32" s="451"/>
      <c r="CD32" s="451"/>
      <c r="CE32" s="451"/>
      <c r="CF32" s="451"/>
      <c r="CG32" s="451"/>
      <c r="CH32" s="451"/>
      <c r="CI32" s="451"/>
      <c r="CJ32" s="451"/>
      <c r="CK32" s="451"/>
      <c r="CL32" s="451"/>
      <c r="CM32" s="451"/>
      <c r="CN32" s="451"/>
      <c r="CO32" s="451"/>
      <c r="CP32" s="451"/>
      <c r="CQ32" s="451"/>
      <c r="CR32" s="451"/>
      <c r="CS32" s="451"/>
      <c r="CT32" s="451"/>
      <c r="CU32" s="451"/>
      <c r="CV32" s="451"/>
      <c r="CW32" s="451"/>
      <c r="CX32" s="451"/>
      <c r="CY32" s="451"/>
      <c r="CZ32" s="451"/>
      <c r="DA32" s="451"/>
      <c r="DB32" s="451"/>
      <c r="DC32" s="451"/>
      <c r="DD32" s="451"/>
      <c r="DE32" s="451"/>
      <c r="DF32" s="451"/>
      <c r="DG32" s="451"/>
      <c r="DH32" s="451"/>
      <c r="DI32" s="451"/>
      <c r="DJ32" s="451"/>
      <c r="DK32" s="451"/>
      <c r="DL32" s="451"/>
    </row>
    <row r="33" spans="1:116" ht="21" x14ac:dyDescent="0.4">
      <c r="A33" s="453" t="s">
        <v>43</v>
      </c>
      <c r="B33" s="451"/>
      <c r="C33" s="451"/>
      <c r="D33" s="451">
        <v>100</v>
      </c>
      <c r="E33" s="451">
        <v>19</v>
      </c>
      <c r="F33" s="451">
        <v>1</v>
      </c>
      <c r="G33" s="451">
        <v>2</v>
      </c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1"/>
      <c r="AA33" s="451"/>
      <c r="AB33" s="451"/>
      <c r="AC33" s="451"/>
      <c r="AD33" s="451"/>
      <c r="AE33" s="451"/>
      <c r="AF33" s="451"/>
      <c r="AG33" s="451"/>
      <c r="AH33" s="451"/>
      <c r="AI33" s="451"/>
      <c r="AJ33" s="451"/>
      <c r="AK33" s="451"/>
      <c r="AL33" s="451"/>
      <c r="AM33" s="451"/>
      <c r="AN33" s="451"/>
      <c r="AO33" s="451"/>
      <c r="AP33" s="451"/>
      <c r="AQ33" s="451"/>
      <c r="AR33" s="451"/>
      <c r="AS33" s="451"/>
      <c r="AT33" s="451"/>
      <c r="AU33" s="451"/>
      <c r="AV33" s="451"/>
      <c r="AW33" s="451"/>
      <c r="AX33" s="451"/>
      <c r="AY33" s="451"/>
      <c r="AZ33" s="451"/>
      <c r="BA33" s="451"/>
      <c r="BB33" s="451"/>
      <c r="BC33" s="451"/>
      <c r="BD33" s="451"/>
      <c r="BE33" s="451"/>
      <c r="BF33" s="451"/>
      <c r="BG33" s="451"/>
      <c r="BH33" s="451"/>
      <c r="BI33" s="451"/>
      <c r="BJ33" s="451"/>
      <c r="BK33" s="451"/>
      <c r="BL33" s="451"/>
      <c r="BM33" s="451"/>
      <c r="BN33" s="451"/>
      <c r="BO33" s="451"/>
      <c r="BP33" s="451"/>
      <c r="BQ33" s="451"/>
      <c r="BR33" s="451"/>
      <c r="BS33" s="451"/>
      <c r="BT33" s="451"/>
      <c r="BU33" s="451"/>
      <c r="BV33" s="451"/>
      <c r="BW33" s="451"/>
      <c r="BX33" s="451"/>
      <c r="BY33" s="451"/>
      <c r="BZ33" s="451"/>
      <c r="CA33" s="451"/>
      <c r="CB33" s="451"/>
      <c r="CC33" s="451"/>
      <c r="CD33" s="451"/>
      <c r="CE33" s="451"/>
      <c r="CF33" s="451"/>
      <c r="CG33" s="451"/>
      <c r="CH33" s="451"/>
      <c r="CI33" s="451"/>
      <c r="CJ33" s="451"/>
      <c r="CK33" s="451"/>
      <c r="CL33" s="451"/>
      <c r="CM33" s="451"/>
      <c r="CN33" s="451"/>
      <c r="CO33" s="451"/>
      <c r="CP33" s="451"/>
      <c r="CQ33" s="451"/>
      <c r="CR33" s="451"/>
      <c r="CS33" s="451"/>
      <c r="CT33" s="451"/>
      <c r="CU33" s="451"/>
      <c r="CV33" s="451"/>
      <c r="CW33" s="451"/>
      <c r="CX33" s="451"/>
      <c r="CY33" s="451"/>
      <c r="CZ33" s="451"/>
      <c r="DA33" s="451"/>
      <c r="DB33" s="451"/>
      <c r="DC33" s="451"/>
      <c r="DD33" s="451"/>
      <c r="DE33" s="451"/>
      <c r="DF33" s="451"/>
      <c r="DG33" s="451"/>
      <c r="DH33" s="451"/>
      <c r="DI33" s="451"/>
      <c r="DJ33" s="451"/>
      <c r="DK33" s="451"/>
      <c r="DL33" s="451"/>
    </row>
    <row r="34" spans="1:116" ht="21" x14ac:dyDescent="0.4">
      <c r="A34" s="453" t="s">
        <v>23</v>
      </c>
      <c r="B34" s="451"/>
      <c r="C34" s="451"/>
      <c r="D34" s="451">
        <v>110</v>
      </c>
      <c r="E34" s="451">
        <v>23</v>
      </c>
      <c r="F34" s="451">
        <v>0</v>
      </c>
      <c r="G34" s="451">
        <v>2</v>
      </c>
      <c r="H34" s="451"/>
      <c r="I34" s="451"/>
      <c r="J34" s="451"/>
      <c r="K34" s="451"/>
      <c r="L34" s="451"/>
      <c r="M34" s="451"/>
      <c r="N34" s="451"/>
      <c r="O34" s="451"/>
      <c r="P34" s="451"/>
      <c r="Q34" s="451"/>
      <c r="R34" s="451"/>
      <c r="S34" s="451"/>
      <c r="T34" s="451"/>
      <c r="U34" s="451"/>
      <c r="V34" s="451"/>
      <c r="W34" s="451"/>
      <c r="X34" s="451"/>
      <c r="Y34" s="451"/>
      <c r="Z34" s="451"/>
      <c r="AA34" s="451"/>
      <c r="AB34" s="451"/>
      <c r="AC34" s="451"/>
      <c r="AD34" s="451"/>
      <c r="AE34" s="451"/>
      <c r="AF34" s="451"/>
      <c r="AG34" s="451"/>
      <c r="AH34" s="451"/>
      <c r="AI34" s="451"/>
      <c r="AJ34" s="451"/>
      <c r="AK34" s="451"/>
      <c r="AL34" s="451"/>
      <c r="AM34" s="451"/>
      <c r="AN34" s="451"/>
      <c r="AO34" s="451"/>
      <c r="AP34" s="451"/>
      <c r="AQ34" s="451"/>
      <c r="AR34" s="451"/>
      <c r="AS34" s="451"/>
      <c r="AT34" s="451"/>
      <c r="AU34" s="451"/>
      <c r="AV34" s="451"/>
      <c r="AW34" s="451"/>
      <c r="AX34" s="451"/>
      <c r="AY34" s="451"/>
      <c r="AZ34" s="451"/>
      <c r="BA34" s="451"/>
      <c r="BB34" s="451"/>
      <c r="BC34" s="451"/>
      <c r="BD34" s="451"/>
      <c r="BE34" s="451"/>
      <c r="BF34" s="451"/>
      <c r="BG34" s="451"/>
      <c r="BH34" s="451"/>
      <c r="BI34" s="451"/>
      <c r="BJ34" s="451"/>
      <c r="BK34" s="451"/>
      <c r="BL34" s="451"/>
      <c r="BM34" s="451"/>
      <c r="BN34" s="451"/>
      <c r="BO34" s="451"/>
      <c r="BP34" s="451"/>
      <c r="BQ34" s="451"/>
      <c r="BR34" s="451"/>
      <c r="BS34" s="451"/>
      <c r="BT34" s="451"/>
      <c r="BU34" s="451"/>
      <c r="BV34" s="451"/>
      <c r="BW34" s="451"/>
      <c r="BX34" s="451"/>
      <c r="BY34" s="451"/>
      <c r="BZ34" s="451"/>
      <c r="CA34" s="451"/>
      <c r="CB34" s="451"/>
      <c r="CC34" s="451"/>
      <c r="CD34" s="451"/>
      <c r="CE34" s="451"/>
      <c r="CF34" s="451"/>
      <c r="CG34" s="451"/>
      <c r="CH34" s="451"/>
      <c r="CI34" s="451"/>
      <c r="CJ34" s="451"/>
      <c r="CK34" s="451"/>
      <c r="CL34" s="451"/>
      <c r="CM34" s="451"/>
      <c r="CN34" s="451"/>
      <c r="CO34" s="451"/>
      <c r="CP34" s="451"/>
      <c r="CQ34" s="451"/>
      <c r="CR34" s="451"/>
      <c r="CS34" s="451"/>
      <c r="CT34" s="451"/>
      <c r="CU34" s="451"/>
      <c r="CV34" s="451"/>
      <c r="CW34" s="451"/>
      <c r="CX34" s="451"/>
      <c r="CY34" s="451"/>
      <c r="CZ34" s="451"/>
      <c r="DA34" s="451"/>
      <c r="DB34" s="451"/>
      <c r="DC34" s="451"/>
      <c r="DD34" s="451"/>
      <c r="DE34" s="451"/>
      <c r="DF34" s="451"/>
      <c r="DG34" s="451"/>
      <c r="DH34" s="451"/>
      <c r="DI34" s="451"/>
      <c r="DJ34" s="451"/>
      <c r="DK34" s="451"/>
      <c r="DL34" s="451"/>
    </row>
    <row r="35" spans="1:116" ht="21" x14ac:dyDescent="0.4">
      <c r="A35" s="453" t="s">
        <v>53</v>
      </c>
      <c r="B35" s="451"/>
      <c r="C35" s="451"/>
      <c r="D35" s="451">
        <v>152</v>
      </c>
      <c r="E35" s="451">
        <v>20</v>
      </c>
      <c r="F35" s="451">
        <v>0</v>
      </c>
      <c r="G35" s="451">
        <v>8</v>
      </c>
      <c r="H35" s="451"/>
      <c r="I35" s="451"/>
      <c r="J35" s="451"/>
      <c r="K35" s="451"/>
      <c r="L35" s="451"/>
      <c r="M35" s="451"/>
      <c r="N35" s="451"/>
      <c r="O35" s="451"/>
      <c r="P35" s="451"/>
      <c r="Q35" s="451"/>
      <c r="R35" s="451"/>
      <c r="S35" s="451"/>
      <c r="T35" s="451"/>
      <c r="U35" s="451"/>
      <c r="V35" s="451"/>
      <c r="W35" s="451"/>
      <c r="X35" s="451"/>
      <c r="Y35" s="451"/>
      <c r="Z35" s="451"/>
      <c r="AA35" s="451"/>
      <c r="AB35" s="451"/>
      <c r="AC35" s="451"/>
      <c r="AD35" s="451"/>
      <c r="AE35" s="451"/>
      <c r="AF35" s="451"/>
      <c r="AG35" s="451"/>
      <c r="AH35" s="451"/>
      <c r="AI35" s="451"/>
      <c r="AJ35" s="451"/>
      <c r="AK35" s="451"/>
      <c r="AL35" s="451"/>
      <c r="AM35" s="451"/>
      <c r="AN35" s="451"/>
      <c r="AO35" s="451"/>
      <c r="AP35" s="451"/>
      <c r="AQ35" s="451"/>
      <c r="AR35" s="451"/>
      <c r="AS35" s="451"/>
      <c r="AT35" s="451"/>
      <c r="AU35" s="451"/>
      <c r="AV35" s="451"/>
      <c r="AW35" s="451"/>
      <c r="AX35" s="451"/>
      <c r="AY35" s="451"/>
      <c r="AZ35" s="451"/>
      <c r="BA35" s="451"/>
      <c r="BB35" s="451"/>
      <c r="BC35" s="451"/>
      <c r="BD35" s="451"/>
      <c r="BE35" s="451"/>
      <c r="BF35" s="451"/>
      <c r="BG35" s="451"/>
      <c r="BH35" s="451"/>
      <c r="BI35" s="451"/>
      <c r="BJ35" s="451"/>
      <c r="BK35" s="451"/>
      <c r="BL35" s="451"/>
      <c r="BM35" s="451"/>
      <c r="BN35" s="451"/>
      <c r="BO35" s="451"/>
      <c r="BP35" s="451"/>
      <c r="BQ35" s="451"/>
      <c r="BR35" s="451"/>
      <c r="BS35" s="451"/>
      <c r="BT35" s="451"/>
      <c r="BU35" s="451"/>
      <c r="BV35" s="451"/>
      <c r="BW35" s="451"/>
      <c r="BX35" s="451"/>
      <c r="BY35" s="451"/>
      <c r="BZ35" s="451"/>
      <c r="CA35" s="451"/>
      <c r="CB35" s="451"/>
      <c r="CC35" s="451"/>
      <c r="CD35" s="451"/>
      <c r="CE35" s="451"/>
      <c r="CF35" s="451"/>
      <c r="CG35" s="451"/>
      <c r="CH35" s="451"/>
      <c r="CI35" s="451"/>
      <c r="CJ35" s="451"/>
      <c r="CK35" s="451"/>
      <c r="CL35" s="451"/>
      <c r="CM35" s="451"/>
      <c r="CN35" s="451"/>
      <c r="CO35" s="451"/>
      <c r="CP35" s="451"/>
      <c r="CQ35" s="451"/>
      <c r="CR35" s="451"/>
      <c r="CS35" s="451"/>
      <c r="CT35" s="451"/>
      <c r="CU35" s="451"/>
      <c r="CV35" s="451"/>
      <c r="CW35" s="451"/>
      <c r="CX35" s="451"/>
      <c r="CY35" s="451"/>
      <c r="CZ35" s="451"/>
      <c r="DA35" s="451"/>
      <c r="DB35" s="451"/>
      <c r="DC35" s="451"/>
      <c r="DD35" s="451"/>
      <c r="DE35" s="451"/>
      <c r="DF35" s="451"/>
      <c r="DG35" s="451"/>
      <c r="DH35" s="451"/>
      <c r="DI35" s="451"/>
      <c r="DJ35" s="451"/>
      <c r="DK35" s="451"/>
      <c r="DL35" s="451"/>
    </row>
    <row r="36" spans="1:116" ht="21" x14ac:dyDescent="0.4">
      <c r="A36" s="453" t="s">
        <v>56</v>
      </c>
      <c r="B36" s="451"/>
      <c r="C36" s="451"/>
      <c r="D36" s="451">
        <v>122</v>
      </c>
      <c r="E36" s="451">
        <v>4</v>
      </c>
      <c r="F36" s="451">
        <v>22</v>
      </c>
      <c r="G36" s="451">
        <v>1</v>
      </c>
      <c r="H36" s="451"/>
      <c r="I36" s="451"/>
      <c r="J36" s="451"/>
      <c r="K36" s="451"/>
      <c r="L36" s="451"/>
      <c r="M36" s="451"/>
      <c r="N36" s="451"/>
      <c r="O36" s="451"/>
      <c r="P36" s="451"/>
      <c r="Q36" s="451"/>
      <c r="R36" s="451"/>
      <c r="S36" s="451"/>
      <c r="T36" s="451"/>
      <c r="U36" s="451"/>
      <c r="V36" s="451"/>
      <c r="W36" s="451"/>
      <c r="X36" s="451"/>
      <c r="Y36" s="451"/>
      <c r="Z36" s="451"/>
      <c r="AA36" s="451"/>
      <c r="AB36" s="451"/>
      <c r="AC36" s="451"/>
      <c r="AD36" s="451"/>
      <c r="AE36" s="451"/>
      <c r="AF36" s="451"/>
      <c r="AG36" s="451"/>
      <c r="AH36" s="451"/>
      <c r="AI36" s="451"/>
      <c r="AJ36" s="451"/>
      <c r="AK36" s="451"/>
      <c r="AL36" s="451"/>
      <c r="AM36" s="451"/>
      <c r="AN36" s="451"/>
      <c r="AO36" s="451"/>
      <c r="AP36" s="451"/>
      <c r="AQ36" s="451"/>
      <c r="AR36" s="451"/>
      <c r="AS36" s="451"/>
      <c r="AT36" s="451"/>
      <c r="AU36" s="451"/>
      <c r="AV36" s="451"/>
      <c r="AW36" s="451"/>
      <c r="AX36" s="451"/>
      <c r="AY36" s="451"/>
      <c r="AZ36" s="451"/>
      <c r="BA36" s="451"/>
      <c r="BB36" s="451"/>
      <c r="BC36" s="451"/>
      <c r="BD36" s="451"/>
      <c r="BE36" s="451"/>
      <c r="BF36" s="451"/>
      <c r="BG36" s="451"/>
      <c r="BH36" s="451"/>
      <c r="BI36" s="451"/>
      <c r="BJ36" s="451"/>
      <c r="BK36" s="451"/>
      <c r="BL36" s="451"/>
      <c r="BM36" s="451"/>
      <c r="BN36" s="451"/>
      <c r="BO36" s="451"/>
      <c r="BP36" s="451"/>
      <c r="BQ36" s="451"/>
      <c r="BR36" s="451"/>
      <c r="BS36" s="451"/>
      <c r="BT36" s="451"/>
      <c r="BU36" s="451"/>
      <c r="BV36" s="451"/>
      <c r="BW36" s="451"/>
      <c r="BX36" s="451"/>
      <c r="BY36" s="451"/>
      <c r="BZ36" s="451"/>
      <c r="CA36" s="451"/>
      <c r="CB36" s="451"/>
      <c r="CC36" s="451"/>
      <c r="CD36" s="451"/>
      <c r="CE36" s="451"/>
      <c r="CF36" s="451"/>
      <c r="CG36" s="451"/>
      <c r="CH36" s="451"/>
      <c r="CI36" s="451"/>
      <c r="CJ36" s="451"/>
      <c r="CK36" s="451"/>
      <c r="CL36" s="451"/>
      <c r="CM36" s="451"/>
      <c r="CN36" s="451"/>
      <c r="CO36" s="451"/>
      <c r="CP36" s="451"/>
      <c r="CQ36" s="451"/>
      <c r="CR36" s="451"/>
      <c r="CS36" s="451"/>
      <c r="CT36" s="451"/>
      <c r="CU36" s="451"/>
      <c r="CV36" s="451"/>
      <c r="CW36" s="451"/>
      <c r="CX36" s="451"/>
      <c r="CY36" s="451"/>
      <c r="CZ36" s="451"/>
      <c r="DA36" s="451"/>
      <c r="DB36" s="451"/>
      <c r="DC36" s="451"/>
      <c r="DD36" s="451"/>
      <c r="DE36" s="451"/>
      <c r="DF36" s="451"/>
      <c r="DG36" s="451"/>
      <c r="DH36" s="451"/>
      <c r="DI36" s="451"/>
      <c r="DJ36" s="451"/>
      <c r="DK36" s="451"/>
      <c r="DL36" s="451"/>
    </row>
    <row r="37" spans="1:116" ht="21" x14ac:dyDescent="0.4">
      <c r="A37" s="452" t="s">
        <v>22</v>
      </c>
      <c r="D37" s="387">
        <v>492</v>
      </c>
      <c r="E37" s="387">
        <v>28</v>
      </c>
      <c r="F37" s="387">
        <v>32</v>
      </c>
      <c r="G37" s="387">
        <v>30</v>
      </c>
      <c r="H37" s="387">
        <v>30</v>
      </c>
      <c r="R37" s="451"/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451"/>
      <c r="AJ37" s="451"/>
      <c r="AK37" s="451"/>
      <c r="AL37" s="451"/>
      <c r="AM37" s="451"/>
      <c r="AN37" s="451"/>
      <c r="AO37" s="451"/>
      <c r="AP37" s="451"/>
      <c r="AQ37" s="451"/>
      <c r="AR37" s="451"/>
      <c r="AS37" s="451"/>
      <c r="AT37" s="451"/>
      <c r="AU37" s="451"/>
      <c r="AV37" s="451"/>
      <c r="AW37" s="451"/>
      <c r="AX37" s="451"/>
      <c r="AY37" s="451"/>
      <c r="AZ37" s="451"/>
      <c r="BA37" s="451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1"/>
      <c r="BR37" s="451"/>
      <c r="BS37" s="451"/>
      <c r="BT37" s="451"/>
      <c r="BU37" s="451"/>
      <c r="BV37" s="451"/>
      <c r="BW37" s="451"/>
      <c r="BX37" s="451"/>
      <c r="BY37" s="451"/>
      <c r="BZ37" s="451"/>
      <c r="CA37" s="451"/>
      <c r="CB37" s="451"/>
      <c r="CC37" s="451"/>
      <c r="CD37" s="451"/>
      <c r="CE37" s="451"/>
      <c r="CF37" s="451"/>
      <c r="CG37" s="451"/>
      <c r="CH37" s="451"/>
      <c r="CI37" s="451"/>
      <c r="CJ37" s="451"/>
      <c r="CK37" s="451"/>
      <c r="CL37" s="451"/>
      <c r="CM37" s="451"/>
      <c r="CN37" s="451"/>
      <c r="CO37" s="451"/>
      <c r="CP37" s="451"/>
      <c r="CQ37" s="451"/>
      <c r="CR37" s="451"/>
      <c r="CS37" s="451"/>
      <c r="CT37" s="451"/>
      <c r="CU37" s="451"/>
      <c r="CV37" s="451"/>
      <c r="CW37" s="451"/>
      <c r="CX37" s="451"/>
      <c r="CY37" s="451"/>
      <c r="CZ37" s="451"/>
      <c r="DA37" s="451"/>
      <c r="DB37" s="451"/>
      <c r="DC37" s="451"/>
      <c r="DD37" s="451"/>
      <c r="DE37" s="451"/>
      <c r="DF37" s="451"/>
      <c r="DG37" s="451"/>
      <c r="DH37" s="451"/>
      <c r="DI37" s="451"/>
      <c r="DJ37" s="451"/>
      <c r="DK37" s="451"/>
      <c r="DL37" s="451"/>
    </row>
    <row r="38" spans="1:116" ht="21" x14ac:dyDescent="0.4">
      <c r="A38" s="452" t="s">
        <v>31</v>
      </c>
      <c r="D38" s="387">
        <v>217</v>
      </c>
      <c r="E38" s="387">
        <v>20</v>
      </c>
      <c r="F38" s="387">
        <v>0</v>
      </c>
      <c r="G38" s="387">
        <v>14</v>
      </c>
      <c r="R38" s="451"/>
      <c r="S38" s="451"/>
      <c r="T38" s="451"/>
      <c r="U38" s="451"/>
      <c r="V38" s="451"/>
      <c r="W38" s="451"/>
      <c r="X38" s="451"/>
      <c r="Y38" s="451"/>
      <c r="Z38" s="451"/>
      <c r="AA38" s="451"/>
      <c r="AB38" s="451"/>
      <c r="AC38" s="451"/>
      <c r="AD38" s="451"/>
      <c r="AE38" s="451"/>
      <c r="AF38" s="451"/>
      <c r="AG38" s="451"/>
      <c r="AH38" s="451"/>
      <c r="AI38" s="451"/>
      <c r="AJ38" s="451"/>
      <c r="AK38" s="451"/>
      <c r="AL38" s="451"/>
      <c r="AM38" s="451"/>
      <c r="AN38" s="451"/>
      <c r="AO38" s="451"/>
      <c r="AP38" s="451"/>
    </row>
    <row r="39" spans="1:116" ht="21" x14ac:dyDescent="0.4">
      <c r="A39" s="452" t="s">
        <v>16</v>
      </c>
      <c r="D39" s="387">
        <v>156</v>
      </c>
      <c r="E39" s="387">
        <v>8.4</v>
      </c>
      <c r="F39" s="387">
        <v>6.8</v>
      </c>
      <c r="G39" s="387">
        <v>10.6</v>
      </c>
      <c r="R39" s="451"/>
      <c r="S39" s="451"/>
      <c r="T39" s="451"/>
      <c r="U39" s="451"/>
      <c r="V39" s="451"/>
      <c r="W39" s="451"/>
      <c r="X39" s="451"/>
      <c r="Y39" s="451"/>
      <c r="Z39" s="451"/>
      <c r="AA39" s="451"/>
      <c r="AB39" s="451"/>
      <c r="AC39" s="451"/>
      <c r="AD39" s="451"/>
      <c r="AE39" s="451"/>
      <c r="AF39" s="451"/>
      <c r="AG39" s="451"/>
      <c r="AH39" s="451"/>
      <c r="AI39" s="451"/>
      <c r="AJ39" s="451"/>
      <c r="AK39" s="451"/>
      <c r="AL39" s="451"/>
      <c r="AM39" s="451"/>
      <c r="AN39" s="451"/>
      <c r="AO39" s="451"/>
      <c r="AP39" s="451"/>
    </row>
    <row r="40" spans="1:116" ht="21" x14ac:dyDescent="0.4">
      <c r="A40" s="452" t="s">
        <v>19</v>
      </c>
      <c r="D40" s="387">
        <v>230</v>
      </c>
      <c r="E40" s="387">
        <v>7</v>
      </c>
      <c r="F40" s="387">
        <v>5</v>
      </c>
      <c r="G40" s="387">
        <v>20</v>
      </c>
      <c r="J40" s="486"/>
      <c r="K40" s="486"/>
      <c r="L40" s="486"/>
      <c r="O40" s="486"/>
      <c r="P40" s="486"/>
      <c r="Q40" s="486"/>
      <c r="R40" s="464"/>
      <c r="S40" s="451"/>
      <c r="T40" s="451"/>
      <c r="U40" s="451"/>
      <c r="V40" s="451"/>
      <c r="W40" s="451"/>
      <c r="X40" s="451"/>
      <c r="Y40" s="451"/>
      <c r="Z40" s="451"/>
      <c r="AA40" s="451"/>
      <c r="AB40" s="451"/>
      <c r="AC40" s="451"/>
      <c r="AD40" s="451"/>
      <c r="AE40" s="451"/>
      <c r="AF40" s="451"/>
      <c r="AG40" s="451"/>
      <c r="AH40" s="451"/>
      <c r="AI40" s="451"/>
      <c r="AJ40" s="451"/>
      <c r="AK40" s="451"/>
      <c r="AL40" s="451"/>
      <c r="AM40" s="451"/>
      <c r="AN40" s="451"/>
      <c r="AO40" s="451"/>
      <c r="AP40" s="451"/>
    </row>
    <row r="41" spans="1:116" ht="21" x14ac:dyDescent="0.4">
      <c r="A41" s="452" t="s">
        <v>88</v>
      </c>
      <c r="D41" s="387">
        <v>285</v>
      </c>
      <c r="E41" s="387">
        <v>6.8</v>
      </c>
      <c r="F41" s="387">
        <v>2.5</v>
      </c>
      <c r="G41" s="387">
        <v>27.5</v>
      </c>
      <c r="J41" s="486"/>
      <c r="K41" s="486"/>
      <c r="L41" s="486"/>
      <c r="R41" s="451"/>
      <c r="S41" s="451"/>
      <c r="T41" s="451"/>
      <c r="U41" s="451"/>
      <c r="V41" s="451"/>
      <c r="W41" s="451"/>
      <c r="X41" s="451"/>
      <c r="Y41" s="451"/>
      <c r="Z41" s="451"/>
      <c r="AA41" s="451"/>
      <c r="AB41" s="451"/>
      <c r="AC41" s="451"/>
      <c r="AD41" s="451"/>
      <c r="AE41" s="451"/>
      <c r="AF41" s="451"/>
      <c r="AG41" s="451"/>
      <c r="AH41" s="451"/>
      <c r="AI41" s="451"/>
      <c r="AJ41" s="451"/>
      <c r="AK41" s="451"/>
      <c r="AL41" s="451"/>
      <c r="AM41" s="451"/>
      <c r="AN41" s="451"/>
      <c r="AO41" s="451"/>
      <c r="AP41" s="451"/>
    </row>
    <row r="42" spans="1:116" ht="21" x14ac:dyDescent="0.4">
      <c r="A42" s="452" t="s">
        <v>74</v>
      </c>
      <c r="D42" s="387">
        <v>256</v>
      </c>
      <c r="E42" s="387">
        <v>19</v>
      </c>
      <c r="F42" s="387">
        <v>0</v>
      </c>
      <c r="G42" s="387">
        <v>20</v>
      </c>
      <c r="R42" s="451"/>
      <c r="S42" s="451"/>
      <c r="T42" s="451"/>
      <c r="U42" s="451"/>
      <c r="V42" s="451"/>
      <c r="W42" s="451"/>
      <c r="X42" s="451"/>
      <c r="Y42" s="451"/>
      <c r="Z42" s="451"/>
      <c r="AA42" s="451"/>
      <c r="AB42" s="451"/>
      <c r="AC42" s="451"/>
      <c r="AD42" s="451"/>
      <c r="AE42" s="451"/>
      <c r="AF42" s="451"/>
      <c r="AG42" s="451"/>
      <c r="AH42" s="451"/>
      <c r="AI42" s="451"/>
      <c r="AJ42" s="451"/>
      <c r="AK42" s="451"/>
      <c r="AL42" s="451"/>
      <c r="AM42" s="451"/>
      <c r="AN42" s="451"/>
      <c r="AO42" s="451"/>
      <c r="AP42" s="451"/>
    </row>
    <row r="43" spans="1:116" ht="21" x14ac:dyDescent="0.4">
      <c r="A43" s="452" t="s">
        <v>26</v>
      </c>
      <c r="D43" s="387">
        <v>45</v>
      </c>
      <c r="E43" s="387">
        <v>1</v>
      </c>
      <c r="F43" s="387">
        <v>5</v>
      </c>
      <c r="G43" s="387">
        <v>0</v>
      </c>
      <c r="H43" s="387">
        <v>6</v>
      </c>
      <c r="K43" s="487"/>
      <c r="R43" s="451"/>
      <c r="S43" s="451"/>
      <c r="T43" s="451"/>
      <c r="U43" s="451"/>
      <c r="V43" s="451"/>
      <c r="W43" s="451"/>
      <c r="X43" s="451"/>
      <c r="Y43" s="451"/>
      <c r="Z43" s="451"/>
      <c r="AA43" s="451"/>
      <c r="AB43" s="451"/>
      <c r="AC43" s="451"/>
      <c r="AD43" s="451"/>
      <c r="AE43" s="451"/>
      <c r="AF43" s="451"/>
      <c r="AG43" s="451"/>
      <c r="AH43" s="451"/>
      <c r="AI43" s="451"/>
      <c r="AJ43" s="451"/>
      <c r="AK43" s="451"/>
      <c r="AL43" s="451"/>
      <c r="AM43" s="451"/>
      <c r="AN43" s="451"/>
      <c r="AO43" s="451"/>
      <c r="AP43" s="451"/>
    </row>
    <row r="44" spans="1:116" ht="21" x14ac:dyDescent="0.4">
      <c r="A44" s="452" t="s">
        <v>15</v>
      </c>
      <c r="D44" s="387">
        <v>717</v>
      </c>
      <c r="E44" s="387">
        <v>1</v>
      </c>
      <c r="F44" s="387">
        <v>0</v>
      </c>
      <c r="G44" s="387">
        <v>81</v>
      </c>
      <c r="K44" s="487"/>
      <c r="R44" s="451"/>
      <c r="S44" s="451"/>
      <c r="T44" s="451"/>
      <c r="U44" s="451"/>
      <c r="V44" s="451"/>
      <c r="W44" s="451"/>
      <c r="X44" s="451"/>
      <c r="Y44" s="451"/>
      <c r="Z44" s="451"/>
      <c r="AA44" s="451"/>
      <c r="AB44" s="451"/>
      <c r="AC44" s="451"/>
      <c r="AD44" s="451"/>
      <c r="AE44" s="451"/>
      <c r="AF44" s="451"/>
      <c r="AG44" s="451"/>
      <c r="AH44" s="451"/>
      <c r="AI44" s="451"/>
      <c r="AJ44" s="451"/>
      <c r="AK44" s="451"/>
      <c r="AL44" s="451"/>
      <c r="AM44" s="451"/>
      <c r="AN44" s="451"/>
      <c r="AO44" s="451"/>
      <c r="AP44" s="451"/>
    </row>
    <row r="45" spans="1:116" ht="21" x14ac:dyDescent="0.4">
      <c r="A45" s="452" t="s">
        <v>185</v>
      </c>
      <c r="D45" s="387">
        <v>717</v>
      </c>
      <c r="E45" s="387">
        <v>1</v>
      </c>
      <c r="F45" s="387">
        <v>0</v>
      </c>
      <c r="G45" s="387">
        <v>81</v>
      </c>
      <c r="K45" s="487"/>
    </row>
    <row r="46" spans="1:116" ht="21" x14ac:dyDescent="0.4">
      <c r="A46" s="452" t="s">
        <v>33</v>
      </c>
      <c r="D46" s="387">
        <v>30</v>
      </c>
      <c r="E46" s="387">
        <v>0.3</v>
      </c>
      <c r="F46" s="387">
        <v>7.6</v>
      </c>
      <c r="G46" s="387">
        <v>0</v>
      </c>
      <c r="K46" s="487"/>
    </row>
    <row r="47" spans="1:116" ht="21" x14ac:dyDescent="0.4">
      <c r="A47" s="452" t="s">
        <v>4</v>
      </c>
      <c r="D47" s="387">
        <v>93</v>
      </c>
      <c r="E47" s="387">
        <v>18</v>
      </c>
      <c r="F47" s="387">
        <v>1</v>
      </c>
      <c r="G47" s="387">
        <v>1.5</v>
      </c>
      <c r="K47" s="487"/>
    </row>
    <row r="48" spans="1:116" ht="21" x14ac:dyDescent="0.4">
      <c r="A48" s="452" t="s">
        <v>6</v>
      </c>
      <c r="D48" s="387">
        <v>237.10000000000002</v>
      </c>
      <c r="E48" s="387">
        <v>19.3</v>
      </c>
      <c r="F48" s="387">
        <v>0.6</v>
      </c>
      <c r="G48" s="387">
        <v>17.5</v>
      </c>
      <c r="K48" s="487"/>
    </row>
    <row r="49" spans="1:11" ht="21" x14ac:dyDescent="0.4">
      <c r="A49" s="452" t="s">
        <v>24</v>
      </c>
      <c r="D49" s="387">
        <f>689/4</f>
        <v>172.25</v>
      </c>
      <c r="E49" s="387">
        <v>20</v>
      </c>
      <c r="F49" s="387">
        <v>2</v>
      </c>
      <c r="G49" s="387">
        <v>8</v>
      </c>
      <c r="K49" s="487"/>
    </row>
    <row r="50" spans="1:11" ht="21" x14ac:dyDescent="0.4">
      <c r="A50" s="452" t="s">
        <v>18</v>
      </c>
      <c r="D50" s="387">
        <v>65</v>
      </c>
      <c r="E50" s="387">
        <v>12</v>
      </c>
      <c r="F50" s="387">
        <v>4</v>
      </c>
      <c r="G50" s="387">
        <v>1</v>
      </c>
      <c r="K50" s="487"/>
    </row>
    <row r="51" spans="1:11" ht="21" x14ac:dyDescent="0.4">
      <c r="A51" s="452" t="s">
        <v>21</v>
      </c>
      <c r="D51" s="387">
        <v>900</v>
      </c>
      <c r="E51" s="387">
        <v>0</v>
      </c>
      <c r="F51" s="387">
        <v>0</v>
      </c>
      <c r="G51" s="387">
        <v>99</v>
      </c>
      <c r="K51" s="487"/>
    </row>
    <row r="52" spans="1:11" ht="21" x14ac:dyDescent="0.4">
      <c r="A52" s="452" t="s">
        <v>63</v>
      </c>
      <c r="D52" s="387">
        <v>150</v>
      </c>
      <c r="E52" s="387">
        <v>1</v>
      </c>
      <c r="F52" s="387">
        <v>6</v>
      </c>
      <c r="G52" s="387">
        <v>15</v>
      </c>
      <c r="H52" s="387">
        <v>3</v>
      </c>
      <c r="K52" s="487"/>
    </row>
    <row r="53" spans="1:11" ht="21" x14ac:dyDescent="0.4">
      <c r="A53" s="452" t="s">
        <v>27</v>
      </c>
      <c r="D53" s="387">
        <v>654</v>
      </c>
      <c r="E53" s="387">
        <v>15</v>
      </c>
      <c r="F53" s="387">
        <v>14</v>
      </c>
      <c r="G53" s="387">
        <v>65</v>
      </c>
      <c r="K53" s="487"/>
    </row>
    <row r="54" spans="1:11" ht="21" x14ac:dyDescent="0.4">
      <c r="A54" s="452" t="s">
        <v>10</v>
      </c>
      <c r="D54" s="387">
        <v>360</v>
      </c>
      <c r="E54" s="387">
        <v>13</v>
      </c>
      <c r="F54" s="387">
        <v>68</v>
      </c>
      <c r="G54" s="387">
        <v>7</v>
      </c>
      <c r="K54" s="487"/>
    </row>
    <row r="55" spans="1:11" ht="21" x14ac:dyDescent="0.4">
      <c r="A55" s="452" t="s">
        <v>188</v>
      </c>
      <c r="D55" s="387">
        <v>20</v>
      </c>
      <c r="E55" s="387">
        <v>0.9</v>
      </c>
      <c r="F55" s="387">
        <v>4.5999999999999996</v>
      </c>
      <c r="G55" s="387">
        <v>0.2</v>
      </c>
      <c r="H55" s="387">
        <v>3</v>
      </c>
      <c r="K55" s="487"/>
    </row>
    <row r="56" spans="1:11" ht="21" x14ac:dyDescent="0.4">
      <c r="A56" s="452" t="s">
        <v>92</v>
      </c>
      <c r="D56" s="387">
        <v>368</v>
      </c>
      <c r="E56" s="387">
        <v>7</v>
      </c>
      <c r="F56" s="387">
        <v>77</v>
      </c>
      <c r="G56" s="387">
        <v>1</v>
      </c>
      <c r="K56" s="487"/>
    </row>
    <row r="57" spans="1:11" ht="21" x14ac:dyDescent="0.4">
      <c r="A57" s="452" t="s">
        <v>58</v>
      </c>
      <c r="D57" s="387">
        <v>82</v>
      </c>
      <c r="E57" s="387">
        <v>2</v>
      </c>
      <c r="F57" s="387">
        <v>17</v>
      </c>
      <c r="G57" s="387">
        <v>0.2</v>
      </c>
      <c r="K57" s="487"/>
    </row>
    <row r="58" spans="1:11" ht="21" x14ac:dyDescent="0.4">
      <c r="A58" s="452" t="s">
        <v>66</v>
      </c>
      <c r="D58" s="387">
        <v>234</v>
      </c>
      <c r="E58" s="387">
        <v>26</v>
      </c>
      <c r="F58" s="387">
        <v>1</v>
      </c>
      <c r="G58" s="387">
        <v>14</v>
      </c>
      <c r="K58" s="487"/>
    </row>
    <row r="59" spans="1:11" ht="21" x14ac:dyDescent="0.4">
      <c r="A59" s="452" t="s">
        <v>75</v>
      </c>
      <c r="D59" s="387">
        <v>134</v>
      </c>
      <c r="E59" s="387">
        <v>20</v>
      </c>
      <c r="F59" s="387">
        <v>0</v>
      </c>
      <c r="G59" s="387">
        <v>6</v>
      </c>
      <c r="K59" s="487"/>
    </row>
    <row r="60" spans="1:11" ht="21" x14ac:dyDescent="0.4">
      <c r="A60" s="452" t="s">
        <v>60</v>
      </c>
      <c r="D60" s="387">
        <f>502/4</f>
        <v>125.5</v>
      </c>
      <c r="E60" s="387">
        <v>4</v>
      </c>
      <c r="F60" s="387">
        <v>21</v>
      </c>
      <c r="G60" s="387">
        <v>2</v>
      </c>
      <c r="K60" s="487"/>
    </row>
    <row r="61" spans="1:11" ht="21" x14ac:dyDescent="0.4">
      <c r="A61" s="452" t="s">
        <v>81</v>
      </c>
      <c r="D61" s="387">
        <v>18</v>
      </c>
      <c r="E61" s="387">
        <v>0.95</v>
      </c>
      <c r="F61" s="387">
        <v>0.6</v>
      </c>
      <c r="G61" s="387">
        <v>0.11</v>
      </c>
      <c r="H61" s="387">
        <v>4</v>
      </c>
      <c r="K61" s="487"/>
    </row>
    <row r="62" spans="1:11" ht="21" x14ac:dyDescent="0.4">
      <c r="A62" s="452" t="s">
        <v>84</v>
      </c>
      <c r="D62" s="387">
        <v>143</v>
      </c>
      <c r="E62" s="387">
        <v>3.5</v>
      </c>
      <c r="F62" s="387">
        <v>30</v>
      </c>
      <c r="G62" s="387">
        <v>1</v>
      </c>
      <c r="K62" s="487"/>
    </row>
    <row r="63" spans="1:11" ht="21" x14ac:dyDescent="0.4">
      <c r="A63" s="452" t="s">
        <v>42</v>
      </c>
      <c r="D63" s="387">
        <v>130</v>
      </c>
      <c r="E63" s="387">
        <v>2.4</v>
      </c>
      <c r="F63" s="387">
        <v>28.6</v>
      </c>
      <c r="G63" s="387">
        <v>0.2</v>
      </c>
      <c r="K63" s="487"/>
    </row>
    <row r="64" spans="1:11" ht="21" x14ac:dyDescent="0.4">
      <c r="A64" s="452" t="s">
        <v>40</v>
      </c>
      <c r="D64" s="387">
        <v>383</v>
      </c>
      <c r="E64" s="387">
        <v>6.5</v>
      </c>
      <c r="F64" s="387">
        <v>86.5</v>
      </c>
      <c r="G64" s="387">
        <v>1</v>
      </c>
      <c r="K64" s="487"/>
    </row>
    <row r="65" spans="1:11" ht="21" x14ac:dyDescent="0.4">
      <c r="A65" s="452" t="s">
        <v>8</v>
      </c>
      <c r="D65" s="387">
        <v>39</v>
      </c>
      <c r="E65" s="387">
        <v>0.8</v>
      </c>
      <c r="F65" s="387">
        <v>8</v>
      </c>
      <c r="G65" s="387">
        <v>0.3</v>
      </c>
      <c r="K65" s="487"/>
    </row>
    <row r="66" spans="1:11" ht="21" x14ac:dyDescent="0.4">
      <c r="A66" s="452" t="s">
        <v>57</v>
      </c>
      <c r="D66" s="387">
        <v>538</v>
      </c>
      <c r="E66" s="387">
        <v>1</v>
      </c>
      <c r="F66" s="387">
        <v>0</v>
      </c>
      <c r="G66" s="387">
        <v>60</v>
      </c>
      <c r="K66" s="487"/>
    </row>
    <row r="67" spans="1:11" ht="21" x14ac:dyDescent="0.4">
      <c r="A67" s="452" t="s">
        <v>55</v>
      </c>
      <c r="D67" s="387">
        <f>E67*4+F67*4+G67*9</f>
        <v>297</v>
      </c>
      <c r="E67" s="387">
        <v>15</v>
      </c>
      <c r="F67" s="387">
        <v>3</v>
      </c>
      <c r="G67" s="387">
        <v>25</v>
      </c>
      <c r="K67" s="487"/>
    </row>
    <row r="68" spans="1:11" ht="21" x14ac:dyDescent="0.4">
      <c r="A68" s="452" t="s">
        <v>145</v>
      </c>
      <c r="D68" s="387">
        <v>202</v>
      </c>
      <c r="E68" s="387">
        <v>11</v>
      </c>
      <c r="F68" s="387">
        <v>33</v>
      </c>
      <c r="G68" s="387">
        <v>0.5</v>
      </c>
      <c r="H68" s="387">
        <v>9</v>
      </c>
      <c r="K68" s="487"/>
    </row>
    <row r="69" spans="1:11" ht="21" x14ac:dyDescent="0.4">
      <c r="A69" s="452" t="s">
        <v>52</v>
      </c>
      <c r="D69" s="387">
        <v>120</v>
      </c>
      <c r="E69" s="387">
        <v>4</v>
      </c>
      <c r="F69" s="387">
        <v>4</v>
      </c>
      <c r="G69" s="387">
        <v>10</v>
      </c>
      <c r="K69" s="487"/>
    </row>
    <row r="70" spans="1:11" ht="21" x14ac:dyDescent="0.4">
      <c r="A70" s="452" t="s">
        <v>134</v>
      </c>
      <c r="D70" s="387">
        <v>120</v>
      </c>
      <c r="E70" s="387">
        <v>24</v>
      </c>
      <c r="F70" s="387">
        <v>3</v>
      </c>
      <c r="G70" s="387">
        <v>1</v>
      </c>
      <c r="K70" s="487"/>
    </row>
    <row r="71" spans="1:11" ht="21" x14ac:dyDescent="0.4">
      <c r="A71" s="452" t="s">
        <v>41</v>
      </c>
      <c r="D71" s="387">
        <v>278</v>
      </c>
      <c r="E71" s="387">
        <v>27</v>
      </c>
      <c r="F71" s="387">
        <v>2</v>
      </c>
      <c r="G71" s="387">
        <v>16</v>
      </c>
      <c r="K71" s="487"/>
    </row>
    <row r="72" spans="1:11" ht="21" x14ac:dyDescent="0.4">
      <c r="A72" s="452" t="s">
        <v>32</v>
      </c>
      <c r="D72" s="387">
        <v>315</v>
      </c>
      <c r="E72" s="387">
        <v>26</v>
      </c>
      <c r="F72" s="387">
        <v>0</v>
      </c>
      <c r="G72" s="387">
        <v>23</v>
      </c>
      <c r="K72" s="487"/>
    </row>
    <row r="73" spans="1:11" ht="21" x14ac:dyDescent="0.4">
      <c r="A73" s="452" t="s">
        <v>9</v>
      </c>
      <c r="D73" s="387">
        <v>356</v>
      </c>
      <c r="E73" s="387">
        <v>25</v>
      </c>
      <c r="F73" s="387">
        <v>2</v>
      </c>
      <c r="G73" s="387">
        <v>27</v>
      </c>
      <c r="K73" s="487"/>
    </row>
    <row r="74" spans="1:11" ht="21" x14ac:dyDescent="0.4">
      <c r="A74" s="452" t="s">
        <v>186</v>
      </c>
      <c r="D74" s="387">
        <v>116</v>
      </c>
      <c r="E74" s="387">
        <v>18</v>
      </c>
      <c r="F74" s="387">
        <v>0.8</v>
      </c>
      <c r="G74" s="387">
        <v>4.5</v>
      </c>
      <c r="K74" s="487"/>
    </row>
    <row r="75" spans="1:11" ht="21" x14ac:dyDescent="0.4">
      <c r="A75" s="452" t="s">
        <v>49</v>
      </c>
      <c r="D75" s="387">
        <v>90</v>
      </c>
      <c r="E75" s="387">
        <v>20</v>
      </c>
      <c r="F75" s="387">
        <v>0</v>
      </c>
      <c r="G75" s="387">
        <v>0.5</v>
      </c>
      <c r="K75" s="487"/>
    </row>
    <row r="76" spans="1:11" ht="21" x14ac:dyDescent="0.4">
      <c r="A76" s="452" t="s">
        <v>68</v>
      </c>
      <c r="D76" s="387">
        <v>224</v>
      </c>
      <c r="E76" s="387">
        <v>22.1</v>
      </c>
      <c r="F76" s="387">
        <v>1.6</v>
      </c>
      <c r="G76" s="387">
        <v>14.3</v>
      </c>
      <c r="K76" s="487"/>
    </row>
    <row r="77" spans="1:11" ht="21" x14ac:dyDescent="0.4">
      <c r="A77" s="452" t="s">
        <v>44</v>
      </c>
      <c r="D77" s="387">
        <v>111</v>
      </c>
      <c r="E77" s="387">
        <v>24.6</v>
      </c>
      <c r="F77" s="387">
        <v>2</v>
      </c>
      <c r="G77" s="387">
        <v>0.5</v>
      </c>
      <c r="K77" s="487"/>
    </row>
    <row r="78" spans="1:11" ht="21" x14ac:dyDescent="0.4">
      <c r="A78" s="452" t="s">
        <v>59</v>
      </c>
      <c r="D78" s="387">
        <v>132</v>
      </c>
      <c r="E78" s="387">
        <v>9</v>
      </c>
      <c r="F78" s="387">
        <v>4</v>
      </c>
      <c r="G78" s="387">
        <v>9</v>
      </c>
      <c r="K78" s="487"/>
    </row>
    <row r="79" spans="1:11" ht="21" x14ac:dyDescent="0.4">
      <c r="A79" s="452" t="s">
        <v>5</v>
      </c>
      <c r="D79" s="387">
        <v>80</v>
      </c>
      <c r="E79" s="387">
        <v>6</v>
      </c>
      <c r="F79" s="387">
        <v>0</v>
      </c>
      <c r="G79" s="387">
        <v>5</v>
      </c>
      <c r="K79" s="487"/>
    </row>
    <row r="80" spans="1:11" ht="21" x14ac:dyDescent="0.4">
      <c r="A80" s="452" t="s">
        <v>82</v>
      </c>
      <c r="D80" s="387">
        <v>35</v>
      </c>
      <c r="E80" s="387">
        <v>1.89</v>
      </c>
      <c r="F80" s="387">
        <v>7.88</v>
      </c>
      <c r="G80" s="387">
        <v>0.73</v>
      </c>
      <c r="H80" s="387">
        <v>3.2</v>
      </c>
      <c r="K80" s="487"/>
    </row>
    <row r="81" spans="1:11" ht="21" x14ac:dyDescent="0.4">
      <c r="A81" s="452" t="s">
        <v>91</v>
      </c>
      <c r="D81" s="387">
        <v>33</v>
      </c>
      <c r="E81" s="387">
        <v>0</v>
      </c>
      <c r="F81" s="387">
        <v>8</v>
      </c>
      <c r="G81" s="387">
        <v>0</v>
      </c>
      <c r="K81" s="487"/>
    </row>
    <row r="82" spans="1:11" ht="21" x14ac:dyDescent="0.4">
      <c r="A82" s="452" t="s">
        <v>76</v>
      </c>
      <c r="D82" s="387">
        <v>40</v>
      </c>
      <c r="E82" s="387">
        <v>1</v>
      </c>
      <c r="F82" s="387">
        <v>8</v>
      </c>
      <c r="G82" s="387">
        <v>0</v>
      </c>
      <c r="K82" s="487"/>
    </row>
    <row r="83" spans="1:11" ht="21" x14ac:dyDescent="0.4">
      <c r="A83" s="452" t="s">
        <v>54</v>
      </c>
      <c r="D83" s="387">
        <v>88</v>
      </c>
      <c r="E83" s="387">
        <v>1</v>
      </c>
      <c r="F83" s="387">
        <v>21</v>
      </c>
      <c r="G83" s="387">
        <v>0</v>
      </c>
      <c r="K83" s="487"/>
    </row>
    <row r="84" spans="1:11" ht="21" x14ac:dyDescent="0.4">
      <c r="A84" s="452"/>
      <c r="K84" s="487"/>
    </row>
  </sheetData>
  <sheetProtection algorithmName="SHA-512" hashValue="OPuHU1TirmxCcQbNqCNB0yHcoBc45y8o4cmkYH+s6d4HShKuld3KfBt+aCQbj9XYYzWFjJCMGNb83PGM82bOXQ==" saltValue="CweU+2p1/VP7pckEu01CZA==" spinCount="100000" sheet="1" objects="1" scenarios="1"/>
  <autoFilter ref="A1:H84" xr:uid="{2D769E5E-B75A-4160-BBFB-EE514D64A136}"/>
  <dataConsolidate/>
  <conditionalFormatting sqref="U19">
    <cfRule type="expression" dxfId="12" priority="6">
      <formula>$J19&lt;&gt;""</formula>
    </cfRule>
  </conditionalFormatting>
  <conditionalFormatting sqref="R19">
    <cfRule type="expression" dxfId="11" priority="5">
      <formula>$J19&lt;&gt;""</formula>
    </cfRule>
  </conditionalFormatting>
  <conditionalFormatting sqref="T19">
    <cfRule type="expression" dxfId="10" priority="4">
      <formula>$J19&lt;&gt;""</formula>
    </cfRule>
  </conditionalFormatting>
  <conditionalFormatting sqref="L13:O17">
    <cfRule type="expression" dxfId="9" priority="3">
      <formula>$J13&lt;&gt;""</formula>
    </cfRule>
  </conditionalFormatting>
  <conditionalFormatting sqref="O41:R41">
    <cfRule type="expression" dxfId="8" priority="11">
      <formula>O41&gt;0</formula>
    </cfRule>
    <cfRule type="expression" dxfId="7" priority="12">
      <formula>O41&lt;0</formula>
    </cfRule>
  </conditionalFormatting>
  <conditionalFormatting sqref="W41:W42 Q10:Q17 Q20:Q30">
    <cfRule type="expression" dxfId="6" priority="13">
      <formula>$J10&lt;&gt;""</formula>
    </cfRule>
  </conditionalFormatting>
  <conditionalFormatting sqref="U9 S9">
    <cfRule type="expression" dxfId="5" priority="10">
      <formula>$J10&lt;&gt;""</formula>
    </cfRule>
  </conditionalFormatting>
  <conditionalFormatting sqref="R9">
    <cfRule type="expression" dxfId="4" priority="9">
      <formula>$J10&lt;&gt;""</formula>
    </cfRule>
  </conditionalFormatting>
  <conditionalFormatting sqref="Q19 U19">
    <cfRule type="expression" dxfId="2" priority="7">
      <formula>$J19&lt;&gt;""</formula>
    </cfRule>
  </conditionalFormatting>
  <conditionalFormatting sqref="T9">
    <cfRule type="expression" dxfId="1" priority="2">
      <formula>$J10&lt;&gt;""</formula>
    </cfRule>
  </conditionalFormatting>
  <conditionalFormatting sqref="S19">
    <cfRule type="expression" dxfId="0" priority="1">
      <formula>$J20&lt;&gt;""</formula>
    </cfRule>
  </conditionalFormatting>
  <dataValidations count="5">
    <dataValidation type="list" showInputMessage="1" showErrorMessage="1" sqref="T9 R9 R19" xr:uid="{0D504925-7DD7-4703-AA3D-80118732C788}">
      <formula1>$A$2:$A$725</formula1>
    </dataValidation>
    <dataValidation type="list" allowBlank="1" showInputMessage="1" showErrorMessage="1" sqref="M1:M25" xr:uid="{8F57FCE5-CBCD-4F39-A051-B1328F84147E}">
      <formula1>$A$2:$A$12</formula1>
    </dataValidation>
    <dataValidation type="list" allowBlank="1" showInputMessage="1" showErrorMessage="1" sqref="N32" xr:uid="{5ECE7C61-5404-417D-AF87-9E693762EDA3}">
      <formula1>$N$34:$N$36</formula1>
    </dataValidation>
    <dataValidation showInputMessage="1" showErrorMessage="1" sqref="W7:AC10 U9 R12:R13 V6:V10 V11:AG31 R22:S23 T23:U23 R20:U21" xr:uid="{B584B184-4A68-43A1-A2A0-002456845FAD}"/>
    <dataValidation type="list" showInputMessage="1" showErrorMessage="1" sqref="N14:N17" xr:uid="{28EE8F4B-ED86-41A6-848B-5697A7BC3946}">
      <formula1>$A$170:$A$827</formula1>
    </dataValidation>
  </dataValidations>
  <pageMargins left="0.7" right="0.7" top="0.75" bottom="0.75" header="0.3" footer="0.3"/>
  <pageSetup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7:BA733"/>
  <sheetViews>
    <sheetView zoomScale="25" zoomScaleNormal="25" workbookViewId="0">
      <selection activeCell="AQ54" sqref="AQ54"/>
    </sheetView>
  </sheetViews>
  <sheetFormatPr defaultRowHeight="14.4" x14ac:dyDescent="0.3"/>
  <cols>
    <col min="5" max="5" width="9.44140625" customWidth="1"/>
    <col min="6" max="6" width="16.6640625" customWidth="1"/>
    <col min="7" max="7" width="13.6640625" bestFit="1" customWidth="1"/>
    <col min="8" max="8" width="11.44140625" bestFit="1" customWidth="1"/>
    <col min="9" max="9" width="29.5546875" bestFit="1" customWidth="1"/>
    <col min="10" max="10" width="11.6640625" customWidth="1"/>
    <col min="11" max="11" width="12.77734375" customWidth="1"/>
    <col min="12" max="12" width="13.77734375" customWidth="1"/>
    <col min="13" max="13" width="10.5546875" customWidth="1"/>
    <col min="17" max="17" width="16.21875" customWidth="1"/>
    <col min="18" max="18" width="13.88671875" customWidth="1"/>
    <col min="20" max="20" width="37.44140625" bestFit="1" customWidth="1"/>
    <col min="21" max="21" width="11.6640625" bestFit="1" customWidth="1"/>
    <col min="22" max="22" width="12.21875" bestFit="1" customWidth="1"/>
    <col min="23" max="23" width="13.6640625" bestFit="1" customWidth="1"/>
    <col min="28" max="28" width="17" customWidth="1"/>
    <col min="29" max="29" width="11.5546875" customWidth="1"/>
    <col min="30" max="30" width="11.44140625" bestFit="1" customWidth="1"/>
    <col min="31" max="31" width="27.33203125" bestFit="1" customWidth="1"/>
    <col min="32" max="32" width="11.6640625" bestFit="1" customWidth="1"/>
    <col min="33" max="33" width="12.21875" bestFit="1" customWidth="1"/>
    <col min="34" max="34" width="13.6640625" bestFit="1" customWidth="1"/>
    <col min="40" max="40" width="26.77734375" bestFit="1" customWidth="1"/>
    <col min="41" max="41" width="5.21875" customWidth="1"/>
    <col min="42" max="42" width="3.109375" bestFit="1" customWidth="1"/>
    <col min="43" max="43" width="29.109375" bestFit="1" customWidth="1"/>
    <col min="44" max="44" width="5.5546875" bestFit="1" customWidth="1"/>
    <col min="45" max="45" width="3.109375" bestFit="1" customWidth="1"/>
    <col min="48" max="48" width="26.77734375" bestFit="1" customWidth="1"/>
    <col min="49" max="49" width="5.77734375" customWidth="1"/>
    <col min="50" max="50" width="3" bestFit="1" customWidth="1"/>
    <col min="51" max="51" width="29.109375" bestFit="1" customWidth="1"/>
    <col min="52" max="52" width="5.5546875" bestFit="1" customWidth="1"/>
    <col min="53" max="53" width="3" bestFit="1" customWidth="1"/>
  </cols>
  <sheetData>
    <row r="7" spans="3:53" ht="15" thickBot="1" x14ac:dyDescent="0.35"/>
    <row r="8" spans="3:53" ht="48" thickTop="1" thickBot="1" x14ac:dyDescent="0.35">
      <c r="F8" s="311" t="s">
        <v>69</v>
      </c>
      <c r="G8" s="311" t="s">
        <v>109</v>
      </c>
      <c r="H8" s="312" t="s">
        <v>108</v>
      </c>
      <c r="I8" s="311" t="s">
        <v>70</v>
      </c>
      <c r="J8" s="313" t="s">
        <v>127</v>
      </c>
      <c r="K8" s="314" t="s">
        <v>128</v>
      </c>
      <c r="L8" s="315" t="s">
        <v>2</v>
      </c>
      <c r="M8" s="316" t="s">
        <v>3</v>
      </c>
      <c r="Q8" s="311" t="s">
        <v>69</v>
      </c>
      <c r="R8" s="311" t="s">
        <v>109</v>
      </c>
      <c r="S8" s="312" t="s">
        <v>108</v>
      </c>
      <c r="T8" s="311" t="s">
        <v>70</v>
      </c>
      <c r="U8" s="313" t="s">
        <v>127</v>
      </c>
      <c r="V8" s="314" t="s">
        <v>128</v>
      </c>
      <c r="W8" s="315" t="s">
        <v>2</v>
      </c>
      <c r="X8" s="316" t="s">
        <v>3</v>
      </c>
      <c r="AB8" s="311" t="s">
        <v>69</v>
      </c>
      <c r="AC8" s="311" t="s">
        <v>109</v>
      </c>
      <c r="AD8" s="312" t="s">
        <v>108</v>
      </c>
      <c r="AE8" s="311" t="s">
        <v>70</v>
      </c>
      <c r="AF8" s="313" t="s">
        <v>127</v>
      </c>
      <c r="AG8" s="314" t="s">
        <v>128</v>
      </c>
      <c r="AH8" s="315" t="s">
        <v>2</v>
      </c>
      <c r="AI8" s="316" t="s">
        <v>3</v>
      </c>
      <c r="AN8" s="338" t="s">
        <v>70</v>
      </c>
      <c r="AO8" s="430" t="s">
        <v>140</v>
      </c>
      <c r="AP8" s="431"/>
      <c r="AQ8" s="338" t="s">
        <v>139</v>
      </c>
      <c r="AR8" s="430" t="s">
        <v>140</v>
      </c>
      <c r="AS8" s="431"/>
      <c r="AV8" s="338" t="s">
        <v>70</v>
      </c>
      <c r="AW8" s="430" t="s">
        <v>140</v>
      </c>
      <c r="AX8" s="431"/>
      <c r="AY8" s="338" t="s">
        <v>139</v>
      </c>
      <c r="AZ8" s="430" t="s">
        <v>140</v>
      </c>
      <c r="BA8" s="431"/>
    </row>
    <row r="9" spans="3:53" ht="15.6" thickTop="1" thickBot="1" x14ac:dyDescent="0.35">
      <c r="Q9" s="3"/>
      <c r="R9" s="3"/>
      <c r="T9" s="7"/>
      <c r="U9" s="7"/>
      <c r="V9" s="7"/>
      <c r="W9" s="7"/>
      <c r="X9" s="7"/>
      <c r="AA9" s="7"/>
      <c r="AB9" s="3"/>
      <c r="AC9" s="3"/>
      <c r="AD9" t="s">
        <v>108</v>
      </c>
      <c r="AE9" s="7"/>
      <c r="AF9" s="7"/>
      <c r="AG9" s="7"/>
      <c r="AH9" s="7"/>
      <c r="AI9" s="7"/>
    </row>
    <row r="10" spans="3:53" ht="15" thickTop="1" x14ac:dyDescent="0.3">
      <c r="C10" s="447" t="s">
        <v>118</v>
      </c>
      <c r="E10" s="435" t="s">
        <v>110</v>
      </c>
      <c r="F10" s="281">
        <v>2</v>
      </c>
      <c r="G10" s="282" t="s">
        <v>100</v>
      </c>
      <c r="H10" s="66"/>
      <c r="I10" s="66" t="s">
        <v>5</v>
      </c>
      <c r="J10" s="321">
        <v>160</v>
      </c>
      <c r="K10" s="324">
        <v>12</v>
      </c>
      <c r="L10" s="327">
        <v>0</v>
      </c>
      <c r="M10" s="330">
        <v>10</v>
      </c>
      <c r="P10" s="435" t="s">
        <v>110</v>
      </c>
      <c r="Q10" s="281">
        <v>50</v>
      </c>
      <c r="R10" s="282" t="s">
        <v>99</v>
      </c>
      <c r="S10" s="66"/>
      <c r="T10" s="66" t="s">
        <v>6</v>
      </c>
      <c r="U10" s="268">
        <v>118.55000000000001</v>
      </c>
      <c r="V10" s="269">
        <v>9.65</v>
      </c>
      <c r="W10" s="270">
        <v>0.3</v>
      </c>
      <c r="X10" s="271">
        <v>8.75</v>
      </c>
      <c r="AA10" s="435" t="s">
        <v>110</v>
      </c>
      <c r="AB10" s="281">
        <v>150</v>
      </c>
      <c r="AC10" s="282" t="s">
        <v>99</v>
      </c>
      <c r="AD10" s="66"/>
      <c r="AE10" s="66" t="s">
        <v>73</v>
      </c>
      <c r="AF10" s="321">
        <v>120</v>
      </c>
      <c r="AG10" s="269">
        <v>16.5</v>
      </c>
      <c r="AH10" s="270">
        <v>4.5</v>
      </c>
      <c r="AI10" s="271">
        <v>3.4499999999999997</v>
      </c>
      <c r="AN10" s="339" t="s">
        <v>14</v>
      </c>
      <c r="AO10" s="345">
        <v>100</v>
      </c>
      <c r="AP10" s="345" t="s">
        <v>132</v>
      </c>
      <c r="AQ10" s="342" t="s">
        <v>27</v>
      </c>
      <c r="AR10" s="348">
        <v>91.743119266055047</v>
      </c>
      <c r="AS10" s="349" t="s">
        <v>132</v>
      </c>
      <c r="AV10" s="339" t="s">
        <v>15</v>
      </c>
      <c r="AW10" s="345">
        <v>5</v>
      </c>
      <c r="AX10" s="345" t="s">
        <v>132</v>
      </c>
      <c r="AY10" s="342" t="s">
        <v>21</v>
      </c>
      <c r="AZ10" s="348">
        <v>4</v>
      </c>
      <c r="BA10" s="349" t="s">
        <v>132</v>
      </c>
    </row>
    <row r="11" spans="3:53" x14ac:dyDescent="0.3">
      <c r="C11" s="447"/>
      <c r="E11" s="436"/>
      <c r="F11" s="283">
        <v>0.5</v>
      </c>
      <c r="G11" s="284" t="s">
        <v>101</v>
      </c>
      <c r="H11" s="60"/>
      <c r="I11" s="60" t="s">
        <v>7</v>
      </c>
      <c r="J11" s="272">
        <v>70.5</v>
      </c>
      <c r="K11" s="273">
        <v>2.7</v>
      </c>
      <c r="L11" s="274">
        <v>13.6</v>
      </c>
      <c r="M11" s="275">
        <v>0.85</v>
      </c>
      <c r="P11" s="436"/>
      <c r="Q11" s="283">
        <v>34.900990099009896</v>
      </c>
      <c r="R11" s="284" t="s">
        <v>99</v>
      </c>
      <c r="S11" s="60"/>
      <c r="T11" s="60" t="s">
        <v>145</v>
      </c>
      <c r="U11" s="272">
        <v>70.5</v>
      </c>
      <c r="V11" s="273">
        <v>3.8391089108910887</v>
      </c>
      <c r="W11" s="274">
        <v>11.517326732673267</v>
      </c>
      <c r="X11" s="275">
        <v>0.17450495049504949</v>
      </c>
      <c r="AA11" s="436"/>
      <c r="AB11" s="283">
        <v>70</v>
      </c>
      <c r="AC11" s="284" t="s">
        <v>99</v>
      </c>
      <c r="AD11" s="60"/>
      <c r="AE11" s="60" t="s">
        <v>29</v>
      </c>
      <c r="AF11" s="322">
        <v>70</v>
      </c>
      <c r="AG11" s="325">
        <v>0</v>
      </c>
      <c r="AH11" s="274">
        <v>16.099999999999998</v>
      </c>
      <c r="AI11" s="275">
        <v>0.7</v>
      </c>
      <c r="AN11" s="340" t="s">
        <v>14</v>
      </c>
      <c r="AO11" s="346">
        <v>100</v>
      </c>
      <c r="AP11" s="346" t="s">
        <v>132</v>
      </c>
      <c r="AQ11" s="343" t="s">
        <v>20</v>
      </c>
      <c r="AR11" s="350">
        <v>123.45679012345678</v>
      </c>
      <c r="AS11" s="351" t="s">
        <v>132</v>
      </c>
      <c r="AV11" s="340" t="s">
        <v>15</v>
      </c>
      <c r="AW11" s="346">
        <v>100</v>
      </c>
      <c r="AX11" s="346" t="s">
        <v>132</v>
      </c>
      <c r="AY11" s="343" t="s">
        <v>32</v>
      </c>
      <c r="AZ11" s="350">
        <v>227.61904761904762</v>
      </c>
      <c r="BA11" s="351" t="s">
        <v>132</v>
      </c>
    </row>
    <row r="12" spans="3:53" x14ac:dyDescent="0.3">
      <c r="C12" s="447"/>
      <c r="E12" s="436"/>
      <c r="F12" s="283">
        <v>30</v>
      </c>
      <c r="G12" s="284" t="s">
        <v>99</v>
      </c>
      <c r="H12" s="60"/>
      <c r="I12" s="60" t="s">
        <v>43</v>
      </c>
      <c r="J12" s="322">
        <v>30</v>
      </c>
      <c r="K12" s="273">
        <v>5.7</v>
      </c>
      <c r="L12" s="274">
        <v>0.3</v>
      </c>
      <c r="M12" s="275">
        <v>0.6</v>
      </c>
      <c r="P12" s="436"/>
      <c r="Q12" s="283">
        <v>10</v>
      </c>
      <c r="R12" s="284" t="s">
        <v>99</v>
      </c>
      <c r="S12" s="60"/>
      <c r="T12" s="60" t="s">
        <v>41</v>
      </c>
      <c r="U12" s="272">
        <v>27.8</v>
      </c>
      <c r="V12" s="273">
        <v>2.7</v>
      </c>
      <c r="W12" s="274">
        <v>0.2</v>
      </c>
      <c r="X12" s="275">
        <v>1.6</v>
      </c>
      <c r="AA12" s="436"/>
      <c r="AB12" s="283">
        <v>15</v>
      </c>
      <c r="AC12" s="284" t="s">
        <v>99</v>
      </c>
      <c r="AD12" s="60"/>
      <c r="AE12" s="60" t="s">
        <v>14</v>
      </c>
      <c r="AF12" s="322">
        <v>90</v>
      </c>
      <c r="AG12" s="273">
        <v>3.5999999999999996</v>
      </c>
      <c r="AH12" s="274">
        <v>1.7999999999999998</v>
      </c>
      <c r="AI12" s="275">
        <v>7.1999999999999993</v>
      </c>
      <c r="AN12" s="340" t="s">
        <v>14</v>
      </c>
      <c r="AO12" s="346">
        <v>100</v>
      </c>
      <c r="AP12" s="346" t="s">
        <v>132</v>
      </c>
      <c r="AQ12" s="343" t="s">
        <v>22</v>
      </c>
      <c r="AR12" s="350">
        <v>121.95121951219512</v>
      </c>
      <c r="AS12" s="351" t="s">
        <v>132</v>
      </c>
      <c r="AV12" s="340" t="s">
        <v>15</v>
      </c>
      <c r="AW12" s="346">
        <v>100</v>
      </c>
      <c r="AX12" s="346" t="s">
        <v>132</v>
      </c>
      <c r="AY12" s="343" t="s">
        <v>6</v>
      </c>
      <c r="AZ12" s="350">
        <v>302.40404892450442</v>
      </c>
      <c r="BA12" s="351" t="s">
        <v>132</v>
      </c>
    </row>
    <row r="13" spans="3:53" x14ac:dyDescent="0.3">
      <c r="C13" s="447"/>
      <c r="E13" s="436"/>
      <c r="F13" s="283">
        <v>5</v>
      </c>
      <c r="G13" s="284" t="s">
        <v>99</v>
      </c>
      <c r="H13" s="60"/>
      <c r="I13" s="60" t="s">
        <v>15</v>
      </c>
      <c r="J13" s="272">
        <v>35.85</v>
      </c>
      <c r="K13" s="273">
        <v>0.05</v>
      </c>
      <c r="L13" s="328">
        <v>0</v>
      </c>
      <c r="M13" s="275">
        <v>4.05</v>
      </c>
      <c r="P13" s="436"/>
      <c r="Q13" s="283">
        <v>25</v>
      </c>
      <c r="R13" s="284" t="s">
        <v>99</v>
      </c>
      <c r="S13" s="60"/>
      <c r="T13" s="60" t="s">
        <v>16</v>
      </c>
      <c r="U13" s="322">
        <v>39</v>
      </c>
      <c r="V13" s="273">
        <v>2.1</v>
      </c>
      <c r="W13" s="274">
        <v>1.7</v>
      </c>
      <c r="X13" s="275">
        <v>2.65</v>
      </c>
      <c r="AA13" s="436"/>
      <c r="AB13" s="283"/>
      <c r="AC13" s="284"/>
      <c r="AD13" s="60"/>
      <c r="AE13" s="60"/>
      <c r="AF13" s="272"/>
      <c r="AG13" s="273"/>
      <c r="AH13" s="274"/>
      <c r="AI13" s="275"/>
      <c r="AN13" s="340" t="s">
        <v>29</v>
      </c>
      <c r="AO13" s="346">
        <v>100</v>
      </c>
      <c r="AP13" s="346" t="s">
        <v>132</v>
      </c>
      <c r="AQ13" s="343" t="s">
        <v>26</v>
      </c>
      <c r="AR13" s="350">
        <v>222.22222222222223</v>
      </c>
      <c r="AS13" s="351" t="s">
        <v>132</v>
      </c>
      <c r="AV13" s="340" t="s">
        <v>6</v>
      </c>
      <c r="AW13" s="346">
        <v>100</v>
      </c>
      <c r="AX13" s="346" t="s">
        <v>132</v>
      </c>
      <c r="AY13" s="343" t="s">
        <v>24</v>
      </c>
      <c r="AZ13" s="350">
        <v>137.64876632801162</v>
      </c>
      <c r="BA13" s="351" t="s">
        <v>132</v>
      </c>
    </row>
    <row r="14" spans="3:53" ht="15" thickBot="1" x14ac:dyDescent="0.35">
      <c r="C14" s="447"/>
      <c r="E14" s="436"/>
      <c r="F14" s="283"/>
      <c r="G14" s="284"/>
      <c r="H14" s="173"/>
      <c r="I14" s="173"/>
      <c r="J14" s="276" t="s">
        <v>108</v>
      </c>
      <c r="K14" s="277" t="s">
        <v>108</v>
      </c>
      <c r="L14" s="278" t="s">
        <v>108</v>
      </c>
      <c r="M14" s="279" t="s">
        <v>108</v>
      </c>
      <c r="P14" s="436"/>
      <c r="Q14" s="283"/>
      <c r="R14" s="284"/>
      <c r="S14" s="173"/>
      <c r="T14" s="173"/>
      <c r="U14" s="276"/>
      <c r="V14" s="277"/>
      <c r="W14" s="278"/>
      <c r="X14" s="279"/>
      <c r="AA14" s="436"/>
      <c r="AB14" s="283"/>
      <c r="AC14" s="284"/>
      <c r="AD14" s="173"/>
      <c r="AE14" s="173"/>
      <c r="AF14" s="276"/>
      <c r="AG14" s="277"/>
      <c r="AH14" s="278"/>
      <c r="AI14" s="279"/>
      <c r="AN14" s="340" t="s">
        <v>29</v>
      </c>
      <c r="AO14" s="346">
        <v>100</v>
      </c>
      <c r="AP14" s="346" t="s">
        <v>132</v>
      </c>
      <c r="AQ14" s="343" t="s">
        <v>28</v>
      </c>
      <c r="AR14" s="350">
        <v>285.71428571428572</v>
      </c>
      <c r="AS14" s="351" t="s">
        <v>132</v>
      </c>
      <c r="AV14" s="340" t="s">
        <v>6</v>
      </c>
      <c r="AW14" s="346">
        <v>100</v>
      </c>
      <c r="AX14" s="346" t="s">
        <v>132</v>
      </c>
      <c r="AY14" s="343" t="s">
        <v>32</v>
      </c>
      <c r="AZ14" s="350">
        <v>75.26984126984128</v>
      </c>
      <c r="BA14" s="351" t="s">
        <v>132</v>
      </c>
    </row>
    <row r="15" spans="3:53" ht="15.6" thickTop="1" thickBot="1" x14ac:dyDescent="0.35">
      <c r="C15" s="447"/>
      <c r="E15" s="436"/>
      <c r="F15" s="283"/>
      <c r="G15" s="285"/>
      <c r="H15" s="197" t="s">
        <v>107</v>
      </c>
      <c r="I15" s="198"/>
      <c r="J15" s="199">
        <v>296.35000000000002</v>
      </c>
      <c r="K15" s="199">
        <v>20.45</v>
      </c>
      <c r="L15" s="199">
        <v>13.9</v>
      </c>
      <c r="M15" s="200">
        <v>15.5</v>
      </c>
      <c r="P15" s="436"/>
      <c r="Q15" s="283"/>
      <c r="R15" s="285"/>
      <c r="S15" s="197" t="s">
        <v>107</v>
      </c>
      <c r="T15" s="198"/>
      <c r="U15" s="199">
        <v>255.85000000000002</v>
      </c>
      <c r="V15" s="199">
        <v>18.289108910891091</v>
      </c>
      <c r="W15" s="199">
        <v>13.717326732673266</v>
      </c>
      <c r="X15" s="200">
        <v>13.174504950495049</v>
      </c>
      <c r="AA15" s="436"/>
      <c r="AB15" s="283"/>
      <c r="AC15" s="285"/>
      <c r="AD15" s="197" t="s">
        <v>107</v>
      </c>
      <c r="AE15" s="198"/>
      <c r="AF15" s="323">
        <v>280</v>
      </c>
      <c r="AG15" s="199">
        <v>20.100000000000001</v>
      </c>
      <c r="AH15" s="199">
        <v>22.4</v>
      </c>
      <c r="AI15" s="200">
        <v>11.349999999999998</v>
      </c>
      <c r="AN15" s="340" t="s">
        <v>29</v>
      </c>
      <c r="AO15" s="346">
        <v>100</v>
      </c>
      <c r="AP15" s="346" t="s">
        <v>132</v>
      </c>
      <c r="AQ15" s="343" t="s">
        <v>30</v>
      </c>
      <c r="AR15" s="350">
        <v>208.33333333333334</v>
      </c>
      <c r="AS15" s="351" t="s">
        <v>132</v>
      </c>
      <c r="AV15" s="340" t="s">
        <v>6</v>
      </c>
      <c r="AW15" s="346">
        <v>100</v>
      </c>
      <c r="AX15" s="346" t="s">
        <v>132</v>
      </c>
      <c r="AY15" s="343" t="s">
        <v>9</v>
      </c>
      <c r="AZ15" s="350">
        <v>66.601123595505626</v>
      </c>
      <c r="BA15" s="351" t="s">
        <v>132</v>
      </c>
    </row>
    <row r="16" spans="3:53" ht="15.6" thickTop="1" thickBot="1" x14ac:dyDescent="0.35">
      <c r="C16" s="447"/>
      <c r="E16" s="437"/>
      <c r="F16" s="286"/>
      <c r="G16" s="287"/>
      <c r="H16" s="174"/>
      <c r="I16" s="174"/>
      <c r="J16" s="208" t="s">
        <v>108</v>
      </c>
      <c r="K16" s="217" t="s">
        <v>108</v>
      </c>
      <c r="L16" s="227" t="s">
        <v>108</v>
      </c>
      <c r="M16" s="233" t="s">
        <v>108</v>
      </c>
      <c r="P16" s="437"/>
      <c r="Q16" s="286"/>
      <c r="R16" s="287"/>
      <c r="S16" s="174"/>
      <c r="T16" s="174"/>
      <c r="U16" s="208" t="s">
        <v>108</v>
      </c>
      <c r="V16" s="217" t="s">
        <v>108</v>
      </c>
      <c r="W16" s="227" t="s">
        <v>108</v>
      </c>
      <c r="X16" s="233" t="s">
        <v>108</v>
      </c>
      <c r="AA16" s="437"/>
      <c r="AB16" s="286"/>
      <c r="AC16" s="287"/>
      <c r="AD16" s="174"/>
      <c r="AE16" s="174"/>
      <c r="AF16" s="208" t="s">
        <v>108</v>
      </c>
      <c r="AG16" s="217" t="s">
        <v>108</v>
      </c>
      <c r="AH16" s="227" t="s">
        <v>108</v>
      </c>
      <c r="AI16" s="233" t="s">
        <v>108</v>
      </c>
      <c r="AN16" s="340" t="s">
        <v>29</v>
      </c>
      <c r="AO16" s="346">
        <v>100</v>
      </c>
      <c r="AP16" s="346" t="s">
        <v>132</v>
      </c>
      <c r="AQ16" s="343" t="s">
        <v>62</v>
      </c>
      <c r="AR16" s="350">
        <v>192.30769230769232</v>
      </c>
      <c r="AS16" s="351" t="s">
        <v>132</v>
      </c>
      <c r="AV16" s="340" t="s">
        <v>6</v>
      </c>
      <c r="AW16" s="346">
        <v>100</v>
      </c>
      <c r="AX16" s="346" t="s">
        <v>132</v>
      </c>
      <c r="AY16" s="343" t="s">
        <v>41</v>
      </c>
      <c r="AZ16" s="350">
        <v>85.287769784172681</v>
      </c>
      <c r="BA16" s="351" t="s">
        <v>132</v>
      </c>
    </row>
    <row r="17" spans="3:53" x14ac:dyDescent="0.3">
      <c r="C17" s="447"/>
      <c r="AN17" s="340" t="s">
        <v>29</v>
      </c>
      <c r="AO17" s="346">
        <v>100</v>
      </c>
      <c r="AP17" s="346" t="s">
        <v>132</v>
      </c>
      <c r="AQ17" s="343" t="s">
        <v>33</v>
      </c>
      <c r="AR17" s="350">
        <v>333.33333333333331</v>
      </c>
      <c r="AS17" s="351" t="s">
        <v>132</v>
      </c>
      <c r="AV17" s="340" t="s">
        <v>134</v>
      </c>
      <c r="AW17" s="346">
        <v>30</v>
      </c>
      <c r="AX17" s="346" t="s">
        <v>132</v>
      </c>
      <c r="AY17" s="343" t="s">
        <v>4</v>
      </c>
      <c r="AZ17" s="350">
        <v>129.03225806451613</v>
      </c>
      <c r="BA17" s="351" t="s">
        <v>132</v>
      </c>
    </row>
    <row r="18" spans="3:53" ht="15" thickBot="1" x14ac:dyDescent="0.35">
      <c r="C18" s="447"/>
      <c r="AN18" s="340" t="s">
        <v>29</v>
      </c>
      <c r="AO18" s="346">
        <v>100</v>
      </c>
      <c r="AP18" s="346" t="s">
        <v>132</v>
      </c>
      <c r="AQ18" s="343" t="s">
        <v>130</v>
      </c>
      <c r="AR18" s="350">
        <v>312.5</v>
      </c>
      <c r="AS18" s="351" t="s">
        <v>132</v>
      </c>
      <c r="AV18" s="340" t="s">
        <v>134</v>
      </c>
      <c r="AW18" s="346">
        <v>30</v>
      </c>
      <c r="AX18" s="346" t="s">
        <v>132</v>
      </c>
      <c r="AY18" s="343" t="s">
        <v>93</v>
      </c>
      <c r="AZ18" s="350">
        <v>103.44827586206897</v>
      </c>
      <c r="BA18" s="351" t="s">
        <v>132</v>
      </c>
    </row>
    <row r="19" spans="3:53" ht="15" thickTop="1" x14ac:dyDescent="0.3">
      <c r="C19" s="447"/>
      <c r="E19" s="438" t="s">
        <v>111</v>
      </c>
      <c r="F19" s="112">
        <v>200</v>
      </c>
      <c r="G19" s="288" t="s">
        <v>99</v>
      </c>
      <c r="H19" s="67"/>
      <c r="I19" s="67" t="s">
        <v>18</v>
      </c>
      <c r="J19" s="321">
        <v>130</v>
      </c>
      <c r="K19" s="324">
        <v>24</v>
      </c>
      <c r="L19" s="327">
        <v>8</v>
      </c>
      <c r="M19" s="330">
        <v>2</v>
      </c>
      <c r="P19" s="438" t="s">
        <v>111</v>
      </c>
      <c r="Q19" s="112">
        <v>120</v>
      </c>
      <c r="R19" s="288" t="s">
        <v>99</v>
      </c>
      <c r="S19" s="67"/>
      <c r="T19" s="67" t="s">
        <v>44</v>
      </c>
      <c r="U19" s="268">
        <v>133.19999999999999</v>
      </c>
      <c r="V19" s="269">
        <v>29.52</v>
      </c>
      <c r="W19" s="270">
        <v>2.4</v>
      </c>
      <c r="X19" s="271">
        <v>0.6</v>
      </c>
      <c r="AA19" s="438" t="s">
        <v>111</v>
      </c>
      <c r="AB19" s="112">
        <v>130</v>
      </c>
      <c r="AC19" s="288" t="s">
        <v>99</v>
      </c>
      <c r="AD19" s="67"/>
      <c r="AE19" s="67" t="s">
        <v>43</v>
      </c>
      <c r="AF19" s="321">
        <v>130</v>
      </c>
      <c r="AG19" s="269">
        <v>24.7</v>
      </c>
      <c r="AH19" s="270">
        <v>1.3</v>
      </c>
      <c r="AI19" s="271">
        <v>2.6</v>
      </c>
      <c r="AN19" s="340" t="s">
        <v>34</v>
      </c>
      <c r="AO19" s="346">
        <v>100</v>
      </c>
      <c r="AP19" s="346" t="s">
        <v>132</v>
      </c>
      <c r="AQ19" s="343" t="s">
        <v>93</v>
      </c>
      <c r="AR19" s="350">
        <v>86.206896551724142</v>
      </c>
      <c r="AS19" s="351" t="s">
        <v>132</v>
      </c>
      <c r="AV19" s="340" t="s">
        <v>10</v>
      </c>
      <c r="AW19" s="346">
        <v>100</v>
      </c>
      <c r="AX19" s="346" t="s">
        <v>132</v>
      </c>
      <c r="AY19" s="343" t="s">
        <v>8</v>
      </c>
      <c r="AZ19" s="352">
        <v>9.1999999999999993</v>
      </c>
      <c r="BA19" s="351" t="s">
        <v>133</v>
      </c>
    </row>
    <row r="20" spans="3:53" x14ac:dyDescent="0.3">
      <c r="C20" s="447"/>
      <c r="E20" s="439"/>
      <c r="F20" s="113"/>
      <c r="G20" s="289"/>
      <c r="H20" s="62"/>
      <c r="I20" s="62"/>
      <c r="J20" s="272" t="s">
        <v>108</v>
      </c>
      <c r="K20" s="273" t="s">
        <v>108</v>
      </c>
      <c r="L20" s="274" t="s">
        <v>108</v>
      </c>
      <c r="M20" s="275" t="s">
        <v>108</v>
      </c>
      <c r="P20" s="439"/>
      <c r="Q20" s="113"/>
      <c r="R20" s="289"/>
      <c r="S20" s="62"/>
      <c r="T20" s="62"/>
      <c r="U20" s="272" t="s">
        <v>108</v>
      </c>
      <c r="V20" s="273" t="s">
        <v>108</v>
      </c>
      <c r="W20" s="274" t="s">
        <v>108</v>
      </c>
      <c r="X20" s="275" t="s">
        <v>108</v>
      </c>
      <c r="AA20" s="439"/>
      <c r="AB20" s="113">
        <v>10</v>
      </c>
      <c r="AC20" s="289" t="s">
        <v>99</v>
      </c>
      <c r="AD20" s="62"/>
      <c r="AE20" s="62" t="s">
        <v>19</v>
      </c>
      <c r="AF20" s="322">
        <v>23</v>
      </c>
      <c r="AG20" s="273">
        <v>0.70000000000000007</v>
      </c>
      <c r="AH20" s="274">
        <v>0.5</v>
      </c>
      <c r="AI20" s="331">
        <v>2</v>
      </c>
      <c r="AN20" s="340" t="s">
        <v>47</v>
      </c>
      <c r="AO20" s="346">
        <v>100</v>
      </c>
      <c r="AP20" s="346" t="s">
        <v>132</v>
      </c>
      <c r="AQ20" s="343" t="s">
        <v>93</v>
      </c>
      <c r="AR20" s="350">
        <v>106.89655172413794</v>
      </c>
      <c r="AS20" s="351" t="s">
        <v>132</v>
      </c>
      <c r="AV20" s="340" t="s">
        <v>10</v>
      </c>
      <c r="AW20" s="346">
        <v>100</v>
      </c>
      <c r="AX20" s="346" t="s">
        <v>132</v>
      </c>
      <c r="AY20" s="343" t="s">
        <v>17</v>
      </c>
      <c r="AZ20" s="350">
        <v>101.69491525423729</v>
      </c>
      <c r="BA20" s="351" t="s">
        <v>132</v>
      </c>
    </row>
    <row r="21" spans="3:53" x14ac:dyDescent="0.3">
      <c r="C21" s="447"/>
      <c r="E21" s="439"/>
      <c r="F21" s="106">
        <v>15</v>
      </c>
      <c r="G21" s="289" t="s">
        <v>99</v>
      </c>
      <c r="H21" s="62"/>
      <c r="I21" s="62" t="s">
        <v>134</v>
      </c>
      <c r="J21" s="322">
        <v>60</v>
      </c>
      <c r="K21" s="325">
        <v>12</v>
      </c>
      <c r="L21" s="274">
        <v>1.5</v>
      </c>
      <c r="M21" s="275">
        <v>0.5</v>
      </c>
      <c r="P21" s="439"/>
      <c r="Q21" s="106">
        <v>1.5</v>
      </c>
      <c r="R21" s="289" t="s">
        <v>103</v>
      </c>
      <c r="S21" s="62"/>
      <c r="T21" s="62" t="s">
        <v>8</v>
      </c>
      <c r="U21" s="272">
        <v>58.5</v>
      </c>
      <c r="V21" s="273">
        <v>1.2000000000000002</v>
      </c>
      <c r="W21" s="328">
        <v>12</v>
      </c>
      <c r="X21" s="275">
        <v>0.44999999999999996</v>
      </c>
      <c r="AA21" s="439"/>
      <c r="AB21" s="113">
        <v>1</v>
      </c>
      <c r="AC21" s="289" t="s">
        <v>101</v>
      </c>
      <c r="AD21" s="62"/>
      <c r="AE21" s="62" t="s">
        <v>17</v>
      </c>
      <c r="AF21" s="272">
        <v>35.4</v>
      </c>
      <c r="AG21" s="325">
        <v>1</v>
      </c>
      <c r="AH21" s="274">
        <v>6.3000000000000007</v>
      </c>
      <c r="AI21" s="275">
        <v>0.5</v>
      </c>
      <c r="AN21" s="340" t="s">
        <v>45</v>
      </c>
      <c r="AO21" s="346">
        <v>100</v>
      </c>
      <c r="AP21" s="346" t="s">
        <v>132</v>
      </c>
      <c r="AQ21" s="343" t="s">
        <v>93</v>
      </c>
      <c r="AR21" s="350">
        <v>146.55172413793105</v>
      </c>
      <c r="AS21" s="351" t="s">
        <v>132</v>
      </c>
      <c r="AV21" s="340" t="s">
        <v>10</v>
      </c>
      <c r="AW21" s="346">
        <v>100</v>
      </c>
      <c r="AX21" s="346" t="s">
        <v>132</v>
      </c>
      <c r="AY21" s="343" t="s">
        <v>33</v>
      </c>
      <c r="AZ21" s="352">
        <v>1.2</v>
      </c>
      <c r="BA21" s="351" t="s">
        <v>141</v>
      </c>
    </row>
    <row r="22" spans="3:53" x14ac:dyDescent="0.3">
      <c r="C22" s="447"/>
      <c r="E22" s="439"/>
      <c r="F22" s="113"/>
      <c r="G22" s="289"/>
      <c r="H22" s="62"/>
      <c r="I22" s="62"/>
      <c r="J22" s="272"/>
      <c r="K22" s="273"/>
      <c r="L22" s="274"/>
      <c r="M22" s="275"/>
      <c r="P22" s="439"/>
      <c r="Q22" s="113"/>
      <c r="R22" s="289"/>
      <c r="S22" s="62"/>
      <c r="T22" s="62"/>
      <c r="U22" s="272"/>
      <c r="V22" s="273"/>
      <c r="W22" s="274"/>
      <c r="X22" s="275"/>
      <c r="AA22" s="439"/>
      <c r="AB22" s="113"/>
      <c r="AC22" s="289"/>
      <c r="AD22" s="62"/>
      <c r="AE22" s="62"/>
      <c r="AF22" s="272"/>
      <c r="AG22" s="273"/>
      <c r="AH22" s="274"/>
      <c r="AI22" s="275"/>
      <c r="AN22" s="340" t="s">
        <v>45</v>
      </c>
      <c r="AO22" s="346">
        <v>100</v>
      </c>
      <c r="AP22" s="346" t="s">
        <v>132</v>
      </c>
      <c r="AQ22" s="343" t="s">
        <v>47</v>
      </c>
      <c r="AR22" s="350">
        <v>137.09677419354838</v>
      </c>
      <c r="AS22" s="351" t="s">
        <v>132</v>
      </c>
      <c r="AV22" s="340" t="s">
        <v>10</v>
      </c>
      <c r="AW22" s="346">
        <v>100</v>
      </c>
      <c r="AX22" s="346" t="s">
        <v>132</v>
      </c>
      <c r="AY22" s="343" t="s">
        <v>130</v>
      </c>
      <c r="AZ22" s="352">
        <v>1.1000000000000001</v>
      </c>
      <c r="BA22" s="351" t="s">
        <v>141</v>
      </c>
    </row>
    <row r="23" spans="3:53" ht="15" thickBot="1" x14ac:dyDescent="0.35">
      <c r="C23" s="447"/>
      <c r="E23" s="439"/>
      <c r="F23" s="113"/>
      <c r="G23" s="289"/>
      <c r="H23" s="70"/>
      <c r="I23" s="70"/>
      <c r="J23" s="276"/>
      <c r="K23" s="277"/>
      <c r="L23" s="278"/>
      <c r="M23" s="279"/>
      <c r="P23" s="439"/>
      <c r="Q23" s="113"/>
      <c r="R23" s="289"/>
      <c r="S23" s="70"/>
      <c r="T23" s="70"/>
      <c r="U23" s="276"/>
      <c r="V23" s="277"/>
      <c r="W23" s="278"/>
      <c r="X23" s="279"/>
      <c r="AA23" s="439"/>
      <c r="AB23" s="113"/>
      <c r="AC23" s="289"/>
      <c r="AD23" s="70"/>
      <c r="AE23" s="70"/>
      <c r="AF23" s="276"/>
      <c r="AG23" s="277"/>
      <c r="AH23" s="278"/>
      <c r="AI23" s="279"/>
      <c r="AN23" s="340" t="s">
        <v>20</v>
      </c>
      <c r="AO23" s="346">
        <v>100</v>
      </c>
      <c r="AP23" s="346" t="s">
        <v>132</v>
      </c>
      <c r="AQ23" s="343" t="s">
        <v>22</v>
      </c>
      <c r="AR23" s="350">
        <v>98.780487804878049</v>
      </c>
      <c r="AS23" s="351" t="s">
        <v>132</v>
      </c>
      <c r="AV23" s="340" t="s">
        <v>42</v>
      </c>
      <c r="AW23" s="346">
        <v>100</v>
      </c>
      <c r="AX23" s="346" t="s">
        <v>132</v>
      </c>
      <c r="AY23" s="343" t="s">
        <v>54</v>
      </c>
      <c r="AZ23" s="350">
        <v>147.72727272727272</v>
      </c>
      <c r="BA23" s="351" t="s">
        <v>132</v>
      </c>
    </row>
    <row r="24" spans="3:53" ht="15.6" thickTop="1" thickBot="1" x14ac:dyDescent="0.35">
      <c r="C24" s="447"/>
      <c r="E24" s="439"/>
      <c r="F24" s="113"/>
      <c r="G24" s="290"/>
      <c r="H24" s="197" t="s">
        <v>107</v>
      </c>
      <c r="I24" s="198"/>
      <c r="J24" s="323">
        <v>190</v>
      </c>
      <c r="K24" s="323">
        <v>36</v>
      </c>
      <c r="L24" s="199">
        <v>9.5</v>
      </c>
      <c r="M24" s="200">
        <v>2.5</v>
      </c>
      <c r="P24" s="439"/>
      <c r="Q24" s="113"/>
      <c r="R24" s="290"/>
      <c r="S24" s="197" t="s">
        <v>107</v>
      </c>
      <c r="T24" s="198"/>
      <c r="U24" s="199">
        <v>191.7</v>
      </c>
      <c r="V24" s="199">
        <v>30.72</v>
      </c>
      <c r="W24" s="199">
        <v>14.4</v>
      </c>
      <c r="X24" s="200">
        <v>1.0499999999999998</v>
      </c>
      <c r="AA24" s="439"/>
      <c r="AB24" s="113"/>
      <c r="AC24" s="290"/>
      <c r="AD24" s="197" t="s">
        <v>107</v>
      </c>
      <c r="AE24" s="198"/>
      <c r="AF24" s="199">
        <v>188.4</v>
      </c>
      <c r="AG24" s="199">
        <v>26.4</v>
      </c>
      <c r="AH24" s="199">
        <v>8.1000000000000014</v>
      </c>
      <c r="AI24" s="200">
        <v>5.0999999999999996</v>
      </c>
      <c r="AN24" s="340" t="s">
        <v>25</v>
      </c>
      <c r="AO24" s="346">
        <v>100</v>
      </c>
      <c r="AP24" s="346" t="s">
        <v>132</v>
      </c>
      <c r="AQ24" s="343" t="s">
        <v>26</v>
      </c>
      <c r="AR24" s="350">
        <v>133.33333333333334</v>
      </c>
      <c r="AS24" s="351" t="s">
        <v>132</v>
      </c>
      <c r="AV24" s="340" t="s">
        <v>42</v>
      </c>
      <c r="AW24" s="346">
        <v>100</v>
      </c>
      <c r="AX24" s="346" t="s">
        <v>132</v>
      </c>
      <c r="AY24" s="343" t="s">
        <v>56</v>
      </c>
      <c r="AZ24" s="350">
        <v>106.55737704918033</v>
      </c>
      <c r="BA24" s="351" t="s">
        <v>132</v>
      </c>
    </row>
    <row r="25" spans="3:53" ht="15.6" thickTop="1" thickBot="1" x14ac:dyDescent="0.35">
      <c r="C25" s="447"/>
      <c r="E25" s="440"/>
      <c r="F25" s="114"/>
      <c r="G25" s="291"/>
      <c r="H25" s="177"/>
      <c r="I25" s="177"/>
      <c r="J25" s="208" t="s">
        <v>108</v>
      </c>
      <c r="K25" s="217" t="s">
        <v>108</v>
      </c>
      <c r="L25" s="227" t="s">
        <v>108</v>
      </c>
      <c r="M25" s="233" t="s">
        <v>108</v>
      </c>
      <c r="P25" s="440"/>
      <c r="Q25" s="114"/>
      <c r="R25" s="291"/>
      <c r="S25" s="177"/>
      <c r="T25" s="177"/>
      <c r="U25" s="208" t="s">
        <v>108</v>
      </c>
      <c r="V25" s="217" t="s">
        <v>108</v>
      </c>
      <c r="W25" s="227" t="s">
        <v>108</v>
      </c>
      <c r="X25" s="233" t="s">
        <v>108</v>
      </c>
      <c r="AA25" s="440"/>
      <c r="AB25" s="114"/>
      <c r="AC25" s="291"/>
      <c r="AD25" s="177"/>
      <c r="AE25" s="177"/>
      <c r="AF25" s="208" t="s">
        <v>108</v>
      </c>
      <c r="AG25" s="217" t="s">
        <v>108</v>
      </c>
      <c r="AH25" s="227" t="s">
        <v>108</v>
      </c>
      <c r="AI25" s="233" t="s">
        <v>108</v>
      </c>
      <c r="AN25" s="340" t="s">
        <v>25</v>
      </c>
      <c r="AO25" s="346">
        <v>100</v>
      </c>
      <c r="AP25" s="346" t="s">
        <v>132</v>
      </c>
      <c r="AQ25" s="343" t="s">
        <v>28</v>
      </c>
      <c r="AR25" s="350">
        <v>171.42857142857142</v>
      </c>
      <c r="AS25" s="351" t="s">
        <v>132</v>
      </c>
      <c r="AV25" s="340" t="s">
        <v>42</v>
      </c>
      <c r="AW25" s="346">
        <v>100</v>
      </c>
      <c r="AX25" s="346" t="s">
        <v>132</v>
      </c>
      <c r="AY25" s="343" t="s">
        <v>58</v>
      </c>
      <c r="AZ25" s="350">
        <v>158.53658536585365</v>
      </c>
      <c r="BA25" s="351" t="s">
        <v>132</v>
      </c>
    </row>
    <row r="26" spans="3:53" x14ac:dyDescent="0.3">
      <c r="C26" s="447"/>
      <c r="AN26" s="340" t="s">
        <v>25</v>
      </c>
      <c r="AO26" s="346">
        <v>100</v>
      </c>
      <c r="AP26" s="346" t="s">
        <v>132</v>
      </c>
      <c r="AQ26" s="343" t="s">
        <v>30</v>
      </c>
      <c r="AR26" s="350">
        <v>125</v>
      </c>
      <c r="AS26" s="351" t="s">
        <v>132</v>
      </c>
      <c r="AV26" s="340" t="s">
        <v>42</v>
      </c>
      <c r="AW26" s="346">
        <v>100</v>
      </c>
      <c r="AX26" s="346" t="s">
        <v>132</v>
      </c>
      <c r="AY26" s="343" t="s">
        <v>60</v>
      </c>
      <c r="AZ26" s="350">
        <v>103.58565737051792</v>
      </c>
      <c r="BA26" s="351" t="s">
        <v>132</v>
      </c>
    </row>
    <row r="27" spans="3:53" ht="15" thickBot="1" x14ac:dyDescent="0.35">
      <c r="C27" s="447"/>
      <c r="AN27" s="340" t="s">
        <v>25</v>
      </c>
      <c r="AO27" s="346">
        <v>100</v>
      </c>
      <c r="AP27" s="346" t="s">
        <v>132</v>
      </c>
      <c r="AQ27" s="343" t="s">
        <v>130</v>
      </c>
      <c r="AR27" s="350">
        <v>187.5</v>
      </c>
      <c r="AS27" s="351" t="s">
        <v>132</v>
      </c>
      <c r="AV27" s="340" t="s">
        <v>42</v>
      </c>
      <c r="AW27" s="346">
        <v>100</v>
      </c>
      <c r="AX27" s="346" t="s">
        <v>132</v>
      </c>
      <c r="AY27" s="343" t="s">
        <v>29</v>
      </c>
      <c r="AZ27" s="350">
        <v>130</v>
      </c>
      <c r="BA27" s="351" t="s">
        <v>132</v>
      </c>
    </row>
    <row r="28" spans="3:53" ht="15" thickTop="1" x14ac:dyDescent="0.3">
      <c r="C28" s="447"/>
      <c r="E28" s="441" t="s">
        <v>112</v>
      </c>
      <c r="F28" s="139">
        <v>90</v>
      </c>
      <c r="G28" s="292" t="s">
        <v>99</v>
      </c>
      <c r="H28" s="87"/>
      <c r="I28" s="87" t="s">
        <v>23</v>
      </c>
      <c r="J28" s="321">
        <v>99</v>
      </c>
      <c r="K28" s="269">
        <v>20.7</v>
      </c>
      <c r="L28" s="327">
        <v>0</v>
      </c>
      <c r="M28" s="271">
        <v>1.8</v>
      </c>
      <c r="P28" s="441" t="s">
        <v>112</v>
      </c>
      <c r="Q28" s="139">
        <v>90</v>
      </c>
      <c r="R28" s="292" t="s">
        <v>99</v>
      </c>
      <c r="S28" s="87"/>
      <c r="T28" s="87" t="s">
        <v>51</v>
      </c>
      <c r="U28" s="321">
        <v>99</v>
      </c>
      <c r="V28" s="269">
        <v>18.900000000000002</v>
      </c>
      <c r="W28" s="327">
        <v>0</v>
      </c>
      <c r="X28" s="271">
        <v>2.0699999999999998</v>
      </c>
      <c r="AA28" s="441" t="s">
        <v>112</v>
      </c>
      <c r="AB28" s="139">
        <v>80</v>
      </c>
      <c r="AC28" s="292" t="s">
        <v>99</v>
      </c>
      <c r="AD28" s="87"/>
      <c r="AE28" s="87" t="s">
        <v>86</v>
      </c>
      <c r="AF28" s="268">
        <v>124.80000000000001</v>
      </c>
      <c r="AG28" s="324">
        <v>16</v>
      </c>
      <c r="AH28" s="327">
        <v>0</v>
      </c>
      <c r="AI28" s="271">
        <v>6.4</v>
      </c>
      <c r="AN28" s="340" t="s">
        <v>48</v>
      </c>
      <c r="AO28" s="346">
        <v>100</v>
      </c>
      <c r="AP28" s="346" t="s">
        <v>132</v>
      </c>
      <c r="AQ28" s="343" t="s">
        <v>93</v>
      </c>
      <c r="AR28" s="350">
        <v>185.34482758620689</v>
      </c>
      <c r="AS28" s="351" t="s">
        <v>132</v>
      </c>
      <c r="AV28" s="340" t="s">
        <v>42</v>
      </c>
      <c r="AW28" s="346">
        <v>100</v>
      </c>
      <c r="AX28" s="346" t="s">
        <v>132</v>
      </c>
      <c r="AY28" s="343" t="s">
        <v>10</v>
      </c>
      <c r="AZ28" s="350">
        <v>36.111111111111114</v>
      </c>
      <c r="BA28" s="351" t="s">
        <v>132</v>
      </c>
    </row>
    <row r="29" spans="3:53" x14ac:dyDescent="0.3">
      <c r="C29" s="447"/>
      <c r="E29" s="442"/>
      <c r="F29" s="140">
        <v>100</v>
      </c>
      <c r="G29" s="293" t="s">
        <v>99</v>
      </c>
      <c r="H29" s="89"/>
      <c r="I29" s="89" t="s">
        <v>42</v>
      </c>
      <c r="J29" s="322">
        <v>130</v>
      </c>
      <c r="K29" s="273">
        <v>2.4</v>
      </c>
      <c r="L29" s="274">
        <v>28.6</v>
      </c>
      <c r="M29" s="275">
        <v>0.2</v>
      </c>
      <c r="P29" s="442"/>
      <c r="Q29" s="140">
        <v>150</v>
      </c>
      <c r="R29" s="293" t="s">
        <v>99</v>
      </c>
      <c r="S29" s="89"/>
      <c r="T29" s="89" t="s">
        <v>54</v>
      </c>
      <c r="U29" s="322">
        <v>132</v>
      </c>
      <c r="V29" s="273">
        <v>1.5</v>
      </c>
      <c r="W29" s="274">
        <v>31.5</v>
      </c>
      <c r="X29" s="331">
        <v>0</v>
      </c>
      <c r="AA29" s="442"/>
      <c r="AB29" s="140">
        <v>70</v>
      </c>
      <c r="AC29" s="293" t="s">
        <v>99</v>
      </c>
      <c r="AD29" s="89"/>
      <c r="AE29" s="89" t="s">
        <v>87</v>
      </c>
      <c r="AF29" s="272">
        <v>97.3</v>
      </c>
      <c r="AG29" s="325">
        <v>3.01</v>
      </c>
      <c r="AH29" s="274">
        <v>19.389999999999997</v>
      </c>
      <c r="AI29" s="275">
        <v>0.35</v>
      </c>
      <c r="AN29" s="340" t="s">
        <v>48</v>
      </c>
      <c r="AO29" s="346">
        <v>100</v>
      </c>
      <c r="AP29" s="346" t="s">
        <v>132</v>
      </c>
      <c r="AQ29" s="343" t="s">
        <v>47</v>
      </c>
      <c r="AR29" s="350">
        <v>173.38709677419354</v>
      </c>
      <c r="AS29" s="351" t="s">
        <v>132</v>
      </c>
      <c r="AV29" s="340" t="s">
        <v>42</v>
      </c>
      <c r="AW29" s="346">
        <v>100</v>
      </c>
      <c r="AX29" s="346" t="s">
        <v>132</v>
      </c>
      <c r="AY29" s="343" t="s">
        <v>87</v>
      </c>
      <c r="AZ29" s="350">
        <v>93.525179856115102</v>
      </c>
      <c r="BA29" s="351" t="s">
        <v>132</v>
      </c>
    </row>
    <row r="30" spans="3:53" x14ac:dyDescent="0.3">
      <c r="C30" s="447"/>
      <c r="E30" s="442"/>
      <c r="F30" s="140">
        <v>5</v>
      </c>
      <c r="G30" s="293" t="s">
        <v>99</v>
      </c>
      <c r="H30" s="89"/>
      <c r="I30" s="89" t="s">
        <v>15</v>
      </c>
      <c r="J30" s="272">
        <v>35.85</v>
      </c>
      <c r="K30" s="273">
        <v>0.05</v>
      </c>
      <c r="L30" s="328">
        <v>0</v>
      </c>
      <c r="M30" s="275">
        <v>4.05</v>
      </c>
      <c r="P30" s="442"/>
      <c r="Q30" s="140">
        <v>3.9833333333333334</v>
      </c>
      <c r="R30" s="293" t="s">
        <v>137</v>
      </c>
      <c r="S30" s="89"/>
      <c r="T30" s="89" t="s">
        <v>21</v>
      </c>
      <c r="U30" s="272">
        <v>35.85</v>
      </c>
      <c r="V30" s="325">
        <v>0</v>
      </c>
      <c r="W30" s="328">
        <v>0</v>
      </c>
      <c r="X30" s="275">
        <v>3.9434999999999998</v>
      </c>
      <c r="AA30" s="442"/>
      <c r="AB30" s="140">
        <v>5</v>
      </c>
      <c r="AC30" s="293" t="s">
        <v>99</v>
      </c>
      <c r="AD30" s="89"/>
      <c r="AE30" s="89" t="s">
        <v>15</v>
      </c>
      <c r="AF30" s="272">
        <v>35.85</v>
      </c>
      <c r="AG30" s="273">
        <v>0.05</v>
      </c>
      <c r="AH30" s="328">
        <v>0</v>
      </c>
      <c r="AI30" s="275">
        <v>4.05</v>
      </c>
      <c r="AN30" s="340" t="s">
        <v>48</v>
      </c>
      <c r="AO30" s="346">
        <v>100</v>
      </c>
      <c r="AP30" s="346" t="s">
        <v>132</v>
      </c>
      <c r="AQ30" s="343" t="s">
        <v>65</v>
      </c>
      <c r="AR30" s="350">
        <v>114.97326203208556</v>
      </c>
      <c r="AS30" s="351" t="s">
        <v>132</v>
      </c>
      <c r="AV30" s="340" t="s">
        <v>40</v>
      </c>
      <c r="AW30" s="346">
        <v>100</v>
      </c>
      <c r="AX30" s="346" t="s">
        <v>132</v>
      </c>
      <c r="AY30" s="343" t="s">
        <v>42</v>
      </c>
      <c r="AZ30" s="350">
        <v>294.61538461538464</v>
      </c>
      <c r="BA30" s="351" t="s">
        <v>132</v>
      </c>
    </row>
    <row r="31" spans="3:53" x14ac:dyDescent="0.3">
      <c r="C31" s="447"/>
      <c r="E31" s="442"/>
      <c r="F31" s="140"/>
      <c r="G31" s="293"/>
      <c r="H31" s="89"/>
      <c r="I31" s="89"/>
      <c r="J31" s="272"/>
      <c r="K31" s="273"/>
      <c r="L31" s="274"/>
      <c r="M31" s="275"/>
      <c r="P31" s="442"/>
      <c r="Q31" s="140"/>
      <c r="R31" s="293"/>
      <c r="S31" s="89"/>
      <c r="T31" s="89"/>
      <c r="U31" s="272"/>
      <c r="V31" s="273"/>
      <c r="W31" s="274"/>
      <c r="X31" s="275"/>
      <c r="AA31" s="442"/>
      <c r="AB31" s="140"/>
      <c r="AC31" s="293"/>
      <c r="AD31" s="89"/>
      <c r="AE31" s="89"/>
      <c r="AF31" s="272"/>
      <c r="AG31" s="273"/>
      <c r="AH31" s="274"/>
      <c r="AI31" s="275"/>
      <c r="AN31" s="340" t="s">
        <v>48</v>
      </c>
      <c r="AO31" s="346">
        <v>100</v>
      </c>
      <c r="AP31" s="346" t="s">
        <v>132</v>
      </c>
      <c r="AQ31" s="343" t="s">
        <v>135</v>
      </c>
      <c r="AR31" s="350">
        <v>107.5</v>
      </c>
      <c r="AS31" s="351" t="s">
        <v>132</v>
      </c>
      <c r="AV31" s="340" t="s">
        <v>40</v>
      </c>
      <c r="AW31" s="346">
        <v>100</v>
      </c>
      <c r="AX31" s="346" t="s">
        <v>132</v>
      </c>
      <c r="AY31" s="343" t="s">
        <v>10</v>
      </c>
      <c r="AZ31" s="350">
        <v>106.38888888888889</v>
      </c>
      <c r="BA31" s="351" t="s">
        <v>132</v>
      </c>
    </row>
    <row r="32" spans="3:53" ht="15" thickBot="1" x14ac:dyDescent="0.35">
      <c r="C32" s="447"/>
      <c r="E32" s="442"/>
      <c r="F32" s="140"/>
      <c r="G32" s="293"/>
      <c r="H32" s="105"/>
      <c r="I32" s="105"/>
      <c r="J32" s="207"/>
      <c r="K32" s="216"/>
      <c r="L32" s="226"/>
      <c r="M32" s="232"/>
      <c r="P32" s="442"/>
      <c r="Q32" s="140"/>
      <c r="R32" s="293"/>
      <c r="S32" s="105"/>
      <c r="T32" s="105"/>
      <c r="U32" s="207"/>
      <c r="V32" s="216"/>
      <c r="W32" s="226"/>
      <c r="X32" s="232"/>
      <c r="AA32" s="442"/>
      <c r="AB32" s="140"/>
      <c r="AC32" s="293"/>
      <c r="AD32" s="105"/>
      <c r="AE32" s="105"/>
      <c r="AF32" s="207"/>
      <c r="AG32" s="216"/>
      <c r="AH32" s="226"/>
      <c r="AI32" s="232"/>
      <c r="AN32" s="340" t="s">
        <v>48</v>
      </c>
      <c r="AO32" s="346">
        <v>100</v>
      </c>
      <c r="AP32" s="346" t="s">
        <v>132</v>
      </c>
      <c r="AQ32" s="343" t="s">
        <v>136</v>
      </c>
      <c r="AR32" s="350">
        <v>156.93430656934308</v>
      </c>
      <c r="AS32" s="351" t="s">
        <v>132</v>
      </c>
      <c r="AV32" s="340" t="s">
        <v>5</v>
      </c>
      <c r="AW32" s="346">
        <v>1</v>
      </c>
      <c r="AX32" s="346" t="s">
        <v>133</v>
      </c>
      <c r="AY32" s="343" t="s">
        <v>6</v>
      </c>
      <c r="AZ32" s="350">
        <v>33.741037536904258</v>
      </c>
      <c r="BA32" s="351" t="s">
        <v>132</v>
      </c>
    </row>
    <row r="33" spans="3:53" ht="15.6" thickTop="1" thickBot="1" x14ac:dyDescent="0.35">
      <c r="C33" s="447"/>
      <c r="E33" s="442"/>
      <c r="F33" s="140"/>
      <c r="G33" s="294"/>
      <c r="H33" s="197" t="s">
        <v>107</v>
      </c>
      <c r="I33" s="198"/>
      <c r="J33" s="199">
        <v>264.85000000000002</v>
      </c>
      <c r="K33" s="199">
        <v>23.15</v>
      </c>
      <c r="L33" s="199">
        <v>28.6</v>
      </c>
      <c r="M33" s="200">
        <v>6.05</v>
      </c>
      <c r="P33" s="442"/>
      <c r="Q33" s="140"/>
      <c r="R33" s="294"/>
      <c r="S33" s="197" t="s">
        <v>107</v>
      </c>
      <c r="T33" s="198"/>
      <c r="U33" s="199">
        <v>266.85000000000002</v>
      </c>
      <c r="V33" s="199">
        <v>20.400000000000002</v>
      </c>
      <c r="W33" s="199">
        <v>31.5</v>
      </c>
      <c r="X33" s="332">
        <v>6.0134999999999996</v>
      </c>
      <c r="AA33" s="442"/>
      <c r="AB33" s="140"/>
      <c r="AC33" s="294"/>
      <c r="AD33" s="197" t="s">
        <v>107</v>
      </c>
      <c r="AE33" s="198"/>
      <c r="AF33" s="323">
        <v>257.95000000000005</v>
      </c>
      <c r="AG33" s="199">
        <v>19.059999999999999</v>
      </c>
      <c r="AH33" s="199">
        <v>19.389999999999997</v>
      </c>
      <c r="AI33" s="200">
        <v>10.8</v>
      </c>
      <c r="AN33" s="340" t="s">
        <v>7</v>
      </c>
      <c r="AO33" s="346">
        <v>100</v>
      </c>
      <c r="AP33" s="346" t="s">
        <v>132</v>
      </c>
      <c r="AQ33" s="343" t="s">
        <v>8</v>
      </c>
      <c r="AR33" s="352">
        <v>3.6</v>
      </c>
      <c r="AS33" s="351" t="s">
        <v>133</v>
      </c>
      <c r="AV33" s="340" t="s">
        <v>5</v>
      </c>
      <c r="AW33" s="346">
        <v>1</v>
      </c>
      <c r="AX33" s="346" t="s">
        <v>133</v>
      </c>
      <c r="AY33" s="343" t="s">
        <v>24</v>
      </c>
      <c r="AZ33" s="350">
        <v>46.444121915820027</v>
      </c>
      <c r="BA33" s="351" t="s">
        <v>132</v>
      </c>
    </row>
    <row r="34" spans="3:53" ht="15.6" thickTop="1" thickBot="1" x14ac:dyDescent="0.35">
      <c r="C34" s="447"/>
      <c r="E34" s="443"/>
      <c r="F34" s="142"/>
      <c r="G34" s="295"/>
      <c r="H34" s="180"/>
      <c r="I34" s="180"/>
      <c r="J34" s="208"/>
      <c r="K34" s="217"/>
      <c r="L34" s="227"/>
      <c r="M34" s="233"/>
      <c r="P34" s="443"/>
      <c r="Q34" s="142"/>
      <c r="R34" s="295"/>
      <c r="S34" s="180"/>
      <c r="T34" s="180"/>
      <c r="U34" s="208"/>
      <c r="V34" s="217"/>
      <c r="W34" s="227"/>
      <c r="X34" s="233"/>
      <c r="AA34" s="443"/>
      <c r="AB34" s="142"/>
      <c r="AC34" s="295"/>
      <c r="AD34" s="180"/>
      <c r="AE34" s="180"/>
      <c r="AF34" s="208"/>
      <c r="AG34" s="217"/>
      <c r="AH34" s="227"/>
      <c r="AI34" s="233"/>
      <c r="AN34" s="340" t="s">
        <v>7</v>
      </c>
      <c r="AO34" s="346">
        <v>100</v>
      </c>
      <c r="AP34" s="346" t="s">
        <v>132</v>
      </c>
      <c r="AQ34" s="343" t="s">
        <v>145</v>
      </c>
      <c r="AR34" s="350">
        <v>69.801980198019805</v>
      </c>
      <c r="AS34" s="351" t="s">
        <v>132</v>
      </c>
      <c r="AV34" s="340" t="s">
        <v>5</v>
      </c>
      <c r="AW34" s="346">
        <v>1</v>
      </c>
      <c r="AX34" s="346" t="s">
        <v>133</v>
      </c>
      <c r="AY34" s="343" t="s">
        <v>41</v>
      </c>
      <c r="AZ34" s="350">
        <v>28.776978417266186</v>
      </c>
      <c r="BA34" s="351" t="s">
        <v>132</v>
      </c>
    </row>
    <row r="35" spans="3:53" x14ac:dyDescent="0.3">
      <c r="C35" s="447"/>
      <c r="AN35" s="340" t="s">
        <v>43</v>
      </c>
      <c r="AO35" s="346">
        <v>100</v>
      </c>
      <c r="AP35" s="346" t="s">
        <v>132</v>
      </c>
      <c r="AQ35" s="343" t="s">
        <v>4</v>
      </c>
      <c r="AR35" s="350">
        <v>107.52688172043011</v>
      </c>
      <c r="AS35" s="351" t="s">
        <v>132</v>
      </c>
      <c r="AV35" s="340" t="s">
        <v>5</v>
      </c>
      <c r="AW35" s="346">
        <v>1</v>
      </c>
      <c r="AX35" s="346" t="s">
        <v>133</v>
      </c>
      <c r="AY35" s="343" t="s">
        <v>24</v>
      </c>
      <c r="AZ35" s="350">
        <v>46.444121915820027</v>
      </c>
      <c r="BA35" s="351" t="s">
        <v>132</v>
      </c>
    </row>
    <row r="36" spans="3:53" ht="15" thickBot="1" x14ac:dyDescent="0.35">
      <c r="C36" s="447"/>
      <c r="AN36" s="340" t="s">
        <v>43</v>
      </c>
      <c r="AO36" s="346">
        <v>100</v>
      </c>
      <c r="AP36" s="346" t="s">
        <v>132</v>
      </c>
      <c r="AQ36" s="343" t="s">
        <v>34</v>
      </c>
      <c r="AR36" s="350">
        <v>100</v>
      </c>
      <c r="AS36" s="351" t="s">
        <v>132</v>
      </c>
      <c r="AV36" s="340" t="s">
        <v>5</v>
      </c>
      <c r="AW36" s="346">
        <v>1</v>
      </c>
      <c r="AX36" s="346" t="s">
        <v>133</v>
      </c>
      <c r="AY36" s="343" t="s">
        <v>6</v>
      </c>
      <c r="AZ36" s="350">
        <v>33.741037536904258</v>
      </c>
      <c r="BA36" s="351" t="s">
        <v>132</v>
      </c>
    </row>
    <row r="37" spans="3:53" ht="15.6" thickTop="1" thickBot="1" x14ac:dyDescent="0.35">
      <c r="C37" s="447"/>
      <c r="E37" s="444" t="s">
        <v>113</v>
      </c>
      <c r="F37" s="115">
        <v>20</v>
      </c>
      <c r="G37" s="296" t="s">
        <v>99</v>
      </c>
      <c r="H37" s="74"/>
      <c r="I37" s="74" t="s">
        <v>10</v>
      </c>
      <c r="J37" s="321">
        <v>72</v>
      </c>
      <c r="K37" s="269">
        <v>2.6</v>
      </c>
      <c r="L37" s="270">
        <v>13.600000000000001</v>
      </c>
      <c r="M37" s="271">
        <v>1.4000000000000001</v>
      </c>
      <c r="P37" s="444" t="s">
        <v>113</v>
      </c>
      <c r="Q37" s="115">
        <v>15</v>
      </c>
      <c r="R37" s="296" t="s">
        <v>99</v>
      </c>
      <c r="S37" s="74"/>
      <c r="T37" s="74" t="s">
        <v>40</v>
      </c>
      <c r="U37" s="268">
        <v>57.449999999999996</v>
      </c>
      <c r="V37" s="324">
        <v>0.97499999999999998</v>
      </c>
      <c r="W37" s="327">
        <v>12.975</v>
      </c>
      <c r="X37" s="271">
        <v>0.15</v>
      </c>
      <c r="AA37" s="444" t="s">
        <v>113</v>
      </c>
      <c r="AB37" s="115">
        <v>35</v>
      </c>
      <c r="AC37" s="296" t="s">
        <v>99</v>
      </c>
      <c r="AD37" s="74"/>
      <c r="AE37" s="74" t="s">
        <v>145</v>
      </c>
      <c r="AF37" s="268">
        <v>70.699999999999989</v>
      </c>
      <c r="AG37" s="269">
        <v>3.8499999999999996</v>
      </c>
      <c r="AH37" s="270">
        <v>11.549999999999999</v>
      </c>
      <c r="AI37" s="271">
        <v>0.17499999999999999</v>
      </c>
      <c r="AN37" s="340" t="s">
        <v>43</v>
      </c>
      <c r="AO37" s="346">
        <v>100</v>
      </c>
      <c r="AP37" s="346" t="s">
        <v>132</v>
      </c>
      <c r="AQ37" s="343" t="s">
        <v>44</v>
      </c>
      <c r="AR37" s="350">
        <v>90.090090090090087</v>
      </c>
      <c r="AS37" s="351" t="s">
        <v>132</v>
      </c>
      <c r="AV37" s="341" t="s">
        <v>5</v>
      </c>
      <c r="AW37" s="347">
        <v>1</v>
      </c>
      <c r="AX37" s="347" t="s">
        <v>133</v>
      </c>
      <c r="AY37" s="344" t="s">
        <v>9</v>
      </c>
      <c r="AZ37" s="353">
        <v>22.471910112359552</v>
      </c>
      <c r="BA37" s="354" t="s">
        <v>132</v>
      </c>
    </row>
    <row r="38" spans="3:53" ht="15" thickTop="1" x14ac:dyDescent="0.3">
      <c r="C38" s="447"/>
      <c r="E38" s="445"/>
      <c r="F38" s="116">
        <v>10</v>
      </c>
      <c r="G38" s="297" t="s">
        <v>99</v>
      </c>
      <c r="H38" s="76"/>
      <c r="I38" s="76" t="s">
        <v>14</v>
      </c>
      <c r="J38" s="322">
        <v>60</v>
      </c>
      <c r="K38" s="273">
        <v>2.4000000000000004</v>
      </c>
      <c r="L38" s="274">
        <v>1.2000000000000002</v>
      </c>
      <c r="M38" s="275">
        <v>4.8000000000000007</v>
      </c>
      <c r="P38" s="445"/>
      <c r="Q38" s="116">
        <v>10</v>
      </c>
      <c r="R38" s="297" t="s">
        <v>99</v>
      </c>
      <c r="S38" s="76"/>
      <c r="T38" s="76" t="s">
        <v>27</v>
      </c>
      <c r="U38" s="272">
        <v>65.400000000000006</v>
      </c>
      <c r="V38" s="273">
        <v>1.5</v>
      </c>
      <c r="W38" s="274">
        <v>1.4000000000000001</v>
      </c>
      <c r="X38" s="275">
        <v>6.5</v>
      </c>
      <c r="AA38" s="445"/>
      <c r="AB38" s="116">
        <v>20</v>
      </c>
      <c r="AC38" s="297" t="s">
        <v>99</v>
      </c>
      <c r="AD38" s="76"/>
      <c r="AE38" s="76" t="s">
        <v>80</v>
      </c>
      <c r="AF38" s="322">
        <v>32</v>
      </c>
      <c r="AG38" s="273">
        <v>0.4</v>
      </c>
      <c r="AH38" s="274">
        <v>1.706</v>
      </c>
      <c r="AI38" s="275">
        <v>2.9320000000000004</v>
      </c>
      <c r="AN38" s="340" t="s">
        <v>43</v>
      </c>
      <c r="AO38" s="346">
        <v>100</v>
      </c>
      <c r="AP38" s="346" t="s">
        <v>132</v>
      </c>
      <c r="AQ38" s="343" t="s">
        <v>134</v>
      </c>
      <c r="AR38" s="350">
        <v>25</v>
      </c>
      <c r="AS38" s="351" t="s">
        <v>132</v>
      </c>
      <c r="AW38" s="7"/>
      <c r="AX38" s="7"/>
      <c r="AZ38" s="121"/>
      <c r="BA38" s="7"/>
    </row>
    <row r="39" spans="3:53" x14ac:dyDescent="0.3">
      <c r="C39" s="447"/>
      <c r="E39" s="445"/>
      <c r="F39" s="116">
        <v>50</v>
      </c>
      <c r="G39" s="297" t="s">
        <v>99</v>
      </c>
      <c r="H39" s="76"/>
      <c r="I39" s="76" t="s">
        <v>25</v>
      </c>
      <c r="J39" s="322">
        <v>30</v>
      </c>
      <c r="K39" s="273">
        <v>0.5</v>
      </c>
      <c r="L39" s="328">
        <v>7</v>
      </c>
      <c r="M39" s="331">
        <v>0</v>
      </c>
      <c r="P39" s="445"/>
      <c r="Q39" s="116">
        <v>70</v>
      </c>
      <c r="R39" s="297" t="s">
        <v>99</v>
      </c>
      <c r="S39" s="76"/>
      <c r="T39" s="76" t="s">
        <v>26</v>
      </c>
      <c r="U39" s="272">
        <v>31.499999999999996</v>
      </c>
      <c r="V39" s="273">
        <v>0.7</v>
      </c>
      <c r="W39" s="274">
        <v>3.5</v>
      </c>
      <c r="X39" s="331">
        <v>0</v>
      </c>
      <c r="AA39" s="445"/>
      <c r="AB39" s="116">
        <v>5</v>
      </c>
      <c r="AC39" s="297" t="s">
        <v>99</v>
      </c>
      <c r="AD39" s="76"/>
      <c r="AE39" s="76" t="s">
        <v>15</v>
      </c>
      <c r="AF39" s="272">
        <v>35.85</v>
      </c>
      <c r="AG39" s="273">
        <v>0.05</v>
      </c>
      <c r="AH39" s="328">
        <v>0</v>
      </c>
      <c r="AI39" s="275">
        <v>4.05</v>
      </c>
      <c r="AN39" s="340" t="s">
        <v>46</v>
      </c>
      <c r="AO39" s="346">
        <v>100</v>
      </c>
      <c r="AP39" s="346" t="s">
        <v>132</v>
      </c>
      <c r="AQ39" s="343" t="s">
        <v>47</v>
      </c>
      <c r="AR39" s="350">
        <v>88.709677419354833</v>
      </c>
      <c r="AS39" s="351" t="s">
        <v>132</v>
      </c>
      <c r="AW39" s="7"/>
      <c r="AX39" s="7"/>
      <c r="AZ39" s="121"/>
      <c r="BA39" s="7"/>
    </row>
    <row r="40" spans="3:53" x14ac:dyDescent="0.3">
      <c r="C40" s="447"/>
      <c r="E40" s="445"/>
      <c r="F40" s="107"/>
      <c r="G40" s="297"/>
      <c r="H40" s="76"/>
      <c r="I40" s="76"/>
      <c r="J40" s="272" t="s">
        <v>108</v>
      </c>
      <c r="K40" s="273" t="s">
        <v>108</v>
      </c>
      <c r="L40" s="274" t="s">
        <v>108</v>
      </c>
      <c r="M40" s="275" t="s">
        <v>108</v>
      </c>
      <c r="P40" s="445"/>
      <c r="Q40" s="116">
        <v>10</v>
      </c>
      <c r="R40" s="297" t="s">
        <v>99</v>
      </c>
      <c r="S40" s="76"/>
      <c r="T40" s="76" t="s">
        <v>20</v>
      </c>
      <c r="U40" s="272">
        <v>48.6</v>
      </c>
      <c r="V40" s="325">
        <v>2</v>
      </c>
      <c r="W40" s="274">
        <v>3.3000000000000003</v>
      </c>
      <c r="X40" s="275">
        <v>3.1</v>
      </c>
      <c r="AA40" s="445"/>
      <c r="AB40" s="116">
        <v>50</v>
      </c>
      <c r="AC40" s="297" t="s">
        <v>99</v>
      </c>
      <c r="AD40" s="76"/>
      <c r="AE40" s="76" t="s">
        <v>34</v>
      </c>
      <c r="AF40" s="322">
        <v>50</v>
      </c>
      <c r="AG40" s="273">
        <v>10.5</v>
      </c>
      <c r="AH40" s="274">
        <v>0.5</v>
      </c>
      <c r="AI40" s="331">
        <v>1</v>
      </c>
      <c r="AN40" s="340" t="s">
        <v>46</v>
      </c>
      <c r="AO40" s="346">
        <v>100</v>
      </c>
      <c r="AP40" s="346" t="s">
        <v>132</v>
      </c>
      <c r="AQ40" s="343" t="s">
        <v>49</v>
      </c>
      <c r="AR40" s="350">
        <v>122.22222222222223</v>
      </c>
      <c r="AS40" s="351" t="s">
        <v>132</v>
      </c>
      <c r="AW40" s="7"/>
      <c r="AX40" s="7"/>
      <c r="AZ40" s="121"/>
      <c r="BA40" s="7"/>
    </row>
    <row r="41" spans="3:53" x14ac:dyDescent="0.3">
      <c r="C41" s="447"/>
      <c r="E41" s="445"/>
      <c r="F41" s="107"/>
      <c r="G41" s="297"/>
      <c r="H41" s="184"/>
      <c r="I41" s="184"/>
      <c r="J41" s="276"/>
      <c r="K41" s="277"/>
      <c r="L41" s="278"/>
      <c r="M41" s="279"/>
      <c r="P41" s="445"/>
      <c r="Q41" s="107"/>
      <c r="R41" s="297"/>
      <c r="S41" s="184"/>
      <c r="T41" s="184"/>
      <c r="U41" s="276"/>
      <c r="V41" s="277"/>
      <c r="W41" s="278"/>
      <c r="X41" s="279"/>
      <c r="AA41" s="445"/>
      <c r="AB41" s="107"/>
      <c r="AC41" s="297"/>
      <c r="AD41" s="184"/>
      <c r="AE41" s="184"/>
      <c r="AF41" s="276"/>
      <c r="AG41" s="277"/>
      <c r="AH41" s="278"/>
      <c r="AI41" s="279"/>
      <c r="AN41" s="340" t="s">
        <v>46</v>
      </c>
      <c r="AO41" s="346">
        <v>100</v>
      </c>
      <c r="AP41" s="346" t="s">
        <v>132</v>
      </c>
      <c r="AQ41" s="343" t="s">
        <v>51</v>
      </c>
      <c r="AR41" s="350">
        <v>100</v>
      </c>
      <c r="AS41" s="351" t="s">
        <v>132</v>
      </c>
      <c r="AW41" s="7"/>
      <c r="AX41" s="7"/>
      <c r="AZ41" s="121"/>
      <c r="BA41" s="7"/>
    </row>
    <row r="42" spans="3:53" ht="15" thickBot="1" x14ac:dyDescent="0.35">
      <c r="C42" s="447"/>
      <c r="E42" s="445"/>
      <c r="F42" s="116"/>
      <c r="G42" s="297"/>
      <c r="H42" s="184"/>
      <c r="I42" s="184"/>
      <c r="J42" s="207"/>
      <c r="K42" s="216"/>
      <c r="L42" s="226"/>
      <c r="M42" s="232"/>
      <c r="P42" s="445"/>
      <c r="Q42" s="116"/>
      <c r="R42" s="297"/>
      <c r="S42" s="184"/>
      <c r="T42" s="184"/>
      <c r="U42" s="207" t="s">
        <v>108</v>
      </c>
      <c r="V42" s="216" t="s">
        <v>108</v>
      </c>
      <c r="W42" s="226" t="s">
        <v>108</v>
      </c>
      <c r="X42" s="232" t="s">
        <v>108</v>
      </c>
      <c r="AA42" s="445"/>
      <c r="AB42" s="116"/>
      <c r="AC42" s="297"/>
      <c r="AD42" s="184"/>
      <c r="AE42" s="184"/>
      <c r="AF42" s="207" t="s">
        <v>108</v>
      </c>
      <c r="AG42" s="216" t="s">
        <v>108</v>
      </c>
      <c r="AH42" s="226" t="s">
        <v>108</v>
      </c>
      <c r="AI42" s="232" t="s">
        <v>108</v>
      </c>
      <c r="AN42" s="340" t="s">
        <v>46</v>
      </c>
      <c r="AO42" s="346">
        <v>100</v>
      </c>
      <c r="AP42" s="346" t="s">
        <v>132</v>
      </c>
      <c r="AQ42" s="343" t="s">
        <v>44</v>
      </c>
      <c r="AR42" s="350">
        <v>99.099099099099092</v>
      </c>
      <c r="AS42" s="351" t="s">
        <v>132</v>
      </c>
      <c r="AW42" s="7"/>
      <c r="AX42" s="7"/>
      <c r="AZ42" s="121"/>
      <c r="BA42" s="7"/>
    </row>
    <row r="43" spans="3:53" ht="15.6" thickTop="1" thickBot="1" x14ac:dyDescent="0.35">
      <c r="C43" s="447"/>
      <c r="E43" s="445"/>
      <c r="F43" s="116"/>
      <c r="G43" s="298"/>
      <c r="H43" s="197" t="s">
        <v>107</v>
      </c>
      <c r="I43" s="198"/>
      <c r="J43" s="323">
        <v>162</v>
      </c>
      <c r="K43" s="199">
        <v>5.5</v>
      </c>
      <c r="L43" s="199">
        <v>21.8</v>
      </c>
      <c r="M43" s="200">
        <v>6.2000000000000011</v>
      </c>
      <c r="P43" s="445"/>
      <c r="Q43" s="116"/>
      <c r="R43" s="298"/>
      <c r="S43" s="197" t="s">
        <v>107</v>
      </c>
      <c r="T43" s="198"/>
      <c r="U43" s="323">
        <v>202.95</v>
      </c>
      <c r="V43" s="199">
        <v>5.1749999999999998</v>
      </c>
      <c r="W43" s="199">
        <v>21.175000000000001</v>
      </c>
      <c r="X43" s="200">
        <v>9.75</v>
      </c>
      <c r="AA43" s="445"/>
      <c r="AB43" s="116"/>
      <c r="AC43" s="298"/>
      <c r="AD43" s="197" t="s">
        <v>107</v>
      </c>
      <c r="AE43" s="198"/>
      <c r="AF43" s="199">
        <v>188.54999999999998</v>
      </c>
      <c r="AG43" s="199">
        <v>14.8</v>
      </c>
      <c r="AH43" s="199">
        <v>13.755999999999998</v>
      </c>
      <c r="AI43" s="200">
        <v>8.157</v>
      </c>
      <c r="AN43" s="340" t="s">
        <v>15</v>
      </c>
      <c r="AO43" s="346">
        <v>5</v>
      </c>
      <c r="AP43" s="346" t="s">
        <v>132</v>
      </c>
      <c r="AQ43" s="343" t="s">
        <v>16</v>
      </c>
      <c r="AR43" s="350">
        <v>23</v>
      </c>
      <c r="AS43" s="351" t="s">
        <v>132</v>
      </c>
      <c r="AX43" s="7"/>
      <c r="AZ43" s="121"/>
      <c r="BA43" s="7"/>
    </row>
    <row r="44" spans="3:53" ht="15.6" thickTop="1" thickBot="1" x14ac:dyDescent="0.35">
      <c r="C44" s="447"/>
      <c r="E44" s="446"/>
      <c r="F44" s="117"/>
      <c r="G44" s="299"/>
      <c r="H44" s="185"/>
      <c r="I44" s="185"/>
      <c r="J44" s="208"/>
      <c r="K44" s="217"/>
      <c r="L44" s="227"/>
      <c r="M44" s="233"/>
      <c r="P44" s="446"/>
      <c r="Q44" s="117"/>
      <c r="R44" s="299"/>
      <c r="S44" s="185"/>
      <c r="T44" s="185"/>
      <c r="U44" s="208"/>
      <c r="V44" s="217"/>
      <c r="W44" s="227"/>
      <c r="X44" s="233"/>
      <c r="AA44" s="446"/>
      <c r="AB44" s="117"/>
      <c r="AC44" s="299"/>
      <c r="AD44" s="185"/>
      <c r="AE44" s="185"/>
      <c r="AF44" s="208"/>
      <c r="AG44" s="217"/>
      <c r="AH44" s="227"/>
      <c r="AI44" s="233"/>
      <c r="AN44" s="341" t="s">
        <v>15</v>
      </c>
      <c r="AO44" s="347">
        <v>5</v>
      </c>
      <c r="AP44" s="347" t="s">
        <v>132</v>
      </c>
      <c r="AQ44" s="344" t="s">
        <v>19</v>
      </c>
      <c r="AR44" s="353">
        <v>16</v>
      </c>
      <c r="AS44" s="354" t="s">
        <v>132</v>
      </c>
      <c r="AX44" s="7"/>
      <c r="AZ44" s="121"/>
      <c r="BA44" s="7"/>
    </row>
    <row r="45" spans="3:53" x14ac:dyDescent="0.3">
      <c r="C45" s="447"/>
    </row>
    <row r="46" spans="3:53" ht="15" thickBot="1" x14ac:dyDescent="0.35">
      <c r="C46" s="447"/>
    </row>
    <row r="47" spans="3:53" ht="15" thickTop="1" x14ac:dyDescent="0.3">
      <c r="C47" s="447"/>
      <c r="E47" s="432" t="s">
        <v>114</v>
      </c>
      <c r="F47" s="118">
        <v>80</v>
      </c>
      <c r="G47" s="300" t="s">
        <v>99</v>
      </c>
      <c r="H47" s="79"/>
      <c r="I47" s="79" t="s">
        <v>48</v>
      </c>
      <c r="J47" s="321">
        <v>172</v>
      </c>
      <c r="K47" s="269">
        <v>15.200000000000001</v>
      </c>
      <c r="L47" s="327">
        <v>0</v>
      </c>
      <c r="M47" s="330">
        <v>12</v>
      </c>
      <c r="P47" s="432" t="s">
        <v>114</v>
      </c>
      <c r="Q47" s="118">
        <v>80</v>
      </c>
      <c r="R47" s="300" t="s">
        <v>99</v>
      </c>
      <c r="S47" s="79"/>
      <c r="T47" s="79" t="s">
        <v>31</v>
      </c>
      <c r="U47" s="268">
        <v>173.60000000000002</v>
      </c>
      <c r="V47" s="324">
        <v>16</v>
      </c>
      <c r="W47" s="327">
        <v>0</v>
      </c>
      <c r="X47" s="271">
        <v>11.200000000000001</v>
      </c>
      <c r="AA47" s="432" t="s">
        <v>114</v>
      </c>
      <c r="AB47" s="118">
        <v>80</v>
      </c>
      <c r="AC47" s="300" t="s">
        <v>99</v>
      </c>
      <c r="AD47" s="79"/>
      <c r="AE47" s="79" t="s">
        <v>45</v>
      </c>
      <c r="AF47" s="321">
        <v>136</v>
      </c>
      <c r="AG47" s="269">
        <v>15.200000000000001</v>
      </c>
      <c r="AH47" s="327">
        <v>0</v>
      </c>
      <c r="AI47" s="330">
        <v>8</v>
      </c>
    </row>
    <row r="48" spans="3:53" x14ac:dyDescent="0.3">
      <c r="C48" s="447"/>
      <c r="E48" s="433" t="s">
        <v>114</v>
      </c>
      <c r="F48" s="119">
        <v>100</v>
      </c>
      <c r="G48" s="301" t="s">
        <v>99</v>
      </c>
      <c r="H48" s="81"/>
      <c r="I48" s="81" t="s">
        <v>54</v>
      </c>
      <c r="J48" s="322">
        <v>88</v>
      </c>
      <c r="K48" s="325">
        <v>1</v>
      </c>
      <c r="L48" s="328">
        <v>21</v>
      </c>
      <c r="M48" s="331">
        <v>0</v>
      </c>
      <c r="P48" s="433" t="s">
        <v>114</v>
      </c>
      <c r="Q48" s="119">
        <v>70</v>
      </c>
      <c r="R48" s="301" t="s">
        <v>99</v>
      </c>
      <c r="S48" s="81"/>
      <c r="T48" s="81" t="s">
        <v>42</v>
      </c>
      <c r="U48" s="322">
        <v>91</v>
      </c>
      <c r="V48" s="273">
        <v>1.68</v>
      </c>
      <c r="W48" s="328">
        <v>20.02</v>
      </c>
      <c r="X48" s="275">
        <v>0.13999999999999999</v>
      </c>
      <c r="AA48" s="433" t="s">
        <v>114</v>
      </c>
      <c r="AB48" s="119">
        <v>100</v>
      </c>
      <c r="AC48" s="301" t="s">
        <v>99</v>
      </c>
      <c r="AD48" s="81"/>
      <c r="AE48" s="81" t="s">
        <v>56</v>
      </c>
      <c r="AF48" s="322">
        <v>122</v>
      </c>
      <c r="AG48" s="325">
        <v>4</v>
      </c>
      <c r="AH48" s="328">
        <v>22</v>
      </c>
      <c r="AI48" s="331">
        <v>1</v>
      </c>
    </row>
    <row r="49" spans="3:45" x14ac:dyDescent="0.3">
      <c r="C49" s="447"/>
      <c r="E49" s="433"/>
      <c r="F49" s="119">
        <v>5</v>
      </c>
      <c r="G49" s="301" t="s">
        <v>99</v>
      </c>
      <c r="H49" s="81"/>
      <c r="I49" s="81" t="s">
        <v>15</v>
      </c>
      <c r="J49" s="272">
        <v>35.85</v>
      </c>
      <c r="K49" s="273">
        <v>0.05</v>
      </c>
      <c r="L49" s="328">
        <v>0</v>
      </c>
      <c r="M49" s="275">
        <v>4.05</v>
      </c>
      <c r="P49" s="433"/>
      <c r="Q49" s="119">
        <v>5</v>
      </c>
      <c r="R49" s="301" t="s">
        <v>99</v>
      </c>
      <c r="S49" s="81"/>
      <c r="T49" s="81" t="s">
        <v>15</v>
      </c>
      <c r="U49" s="272">
        <v>35.85</v>
      </c>
      <c r="V49" s="273">
        <v>0.05</v>
      </c>
      <c r="W49" s="328">
        <v>0</v>
      </c>
      <c r="X49" s="275">
        <v>4.05</v>
      </c>
      <c r="AA49" s="433"/>
      <c r="AB49" s="119">
        <v>5</v>
      </c>
      <c r="AC49" s="301" t="s">
        <v>99</v>
      </c>
      <c r="AD49" s="81"/>
      <c r="AE49" s="81" t="s">
        <v>21</v>
      </c>
      <c r="AF49" s="322">
        <v>45</v>
      </c>
      <c r="AG49" s="325">
        <v>0</v>
      </c>
      <c r="AH49" s="328">
        <v>0</v>
      </c>
      <c r="AI49" s="331">
        <v>4.95</v>
      </c>
    </row>
    <row r="50" spans="3:45" x14ac:dyDescent="0.3">
      <c r="C50" s="447"/>
      <c r="E50" s="433"/>
      <c r="F50" s="119">
        <v>200</v>
      </c>
      <c r="G50" s="301" t="s">
        <v>99</v>
      </c>
      <c r="H50" s="81"/>
      <c r="I50" s="81" t="s">
        <v>91</v>
      </c>
      <c r="J50" s="322">
        <v>66</v>
      </c>
      <c r="K50" s="325">
        <v>0</v>
      </c>
      <c r="L50" s="328">
        <v>16</v>
      </c>
      <c r="M50" s="331">
        <v>0</v>
      </c>
      <c r="P50" s="433"/>
      <c r="Q50" s="119">
        <v>200</v>
      </c>
      <c r="R50" s="301" t="s">
        <v>99</v>
      </c>
      <c r="S50" s="81"/>
      <c r="T50" s="81" t="s">
        <v>82</v>
      </c>
      <c r="U50" s="322">
        <v>70</v>
      </c>
      <c r="V50" s="273">
        <v>3.78</v>
      </c>
      <c r="W50" s="274">
        <v>15.76</v>
      </c>
      <c r="X50" s="275">
        <v>1.46</v>
      </c>
      <c r="AA50" s="433"/>
      <c r="AB50" s="119">
        <v>200</v>
      </c>
      <c r="AC50" s="301" t="s">
        <v>99</v>
      </c>
      <c r="AD50" s="81"/>
      <c r="AE50" s="81" t="s">
        <v>91</v>
      </c>
      <c r="AF50" s="322">
        <v>66</v>
      </c>
      <c r="AG50" s="325">
        <v>0</v>
      </c>
      <c r="AH50" s="328">
        <v>16</v>
      </c>
      <c r="AI50" s="331">
        <v>0</v>
      </c>
    </row>
    <row r="51" spans="3:45" ht="15" thickBot="1" x14ac:dyDescent="0.35">
      <c r="C51" s="447"/>
      <c r="E51" s="433"/>
      <c r="F51" s="119"/>
      <c r="G51" s="301"/>
      <c r="H51" s="189"/>
      <c r="I51" s="189"/>
      <c r="J51" s="276" t="s">
        <v>108</v>
      </c>
      <c r="K51" s="277" t="s">
        <v>108</v>
      </c>
      <c r="L51" s="278" t="s">
        <v>108</v>
      </c>
      <c r="M51" s="279" t="s">
        <v>108</v>
      </c>
      <c r="P51" s="433"/>
      <c r="Q51" s="119"/>
      <c r="R51" s="301"/>
      <c r="S51" s="189"/>
      <c r="T51" s="189"/>
      <c r="U51" s="276"/>
      <c r="V51" s="277"/>
      <c r="W51" s="278"/>
      <c r="X51" s="279"/>
      <c r="AA51" s="433"/>
      <c r="AB51" s="119"/>
      <c r="AC51" s="301"/>
      <c r="AD51" s="189"/>
      <c r="AE51" s="189"/>
      <c r="AF51" s="276"/>
      <c r="AG51" s="277"/>
      <c r="AH51" s="278"/>
      <c r="AI51" s="279"/>
    </row>
    <row r="52" spans="3:45" ht="15.6" thickTop="1" thickBot="1" x14ac:dyDescent="0.35">
      <c r="C52" s="447"/>
      <c r="E52" s="433"/>
      <c r="F52" s="119"/>
      <c r="G52" s="302"/>
      <c r="H52" s="197" t="s">
        <v>107</v>
      </c>
      <c r="I52" s="198"/>
      <c r="J52" s="199">
        <v>361.85</v>
      </c>
      <c r="K52" s="199">
        <v>16.250000000000004</v>
      </c>
      <c r="L52" s="323">
        <v>37</v>
      </c>
      <c r="M52" s="200">
        <v>16.05</v>
      </c>
      <c r="P52" s="433"/>
      <c r="Q52" s="119"/>
      <c r="R52" s="302"/>
      <c r="S52" s="197" t="s">
        <v>107</v>
      </c>
      <c r="T52" s="198"/>
      <c r="U52" s="199">
        <v>370.45000000000005</v>
      </c>
      <c r="V52" s="199">
        <v>21.51</v>
      </c>
      <c r="W52" s="199">
        <v>35.78</v>
      </c>
      <c r="X52" s="200">
        <v>16.850000000000001</v>
      </c>
      <c r="AA52" s="433"/>
      <c r="AB52" s="119"/>
      <c r="AC52" s="302"/>
      <c r="AD52" s="197" t="s">
        <v>107</v>
      </c>
      <c r="AE52" s="198"/>
      <c r="AF52" s="323">
        <v>369</v>
      </c>
      <c r="AG52" s="199">
        <v>19.200000000000003</v>
      </c>
      <c r="AH52" s="323">
        <v>38</v>
      </c>
      <c r="AI52" s="332">
        <v>13.95</v>
      </c>
    </row>
    <row r="53" spans="3:45" ht="15.6" thickTop="1" thickBot="1" x14ac:dyDescent="0.35">
      <c r="C53" s="447"/>
      <c r="E53" s="434"/>
      <c r="F53" s="303"/>
      <c r="G53" s="304"/>
      <c r="H53" s="306"/>
      <c r="I53" s="306"/>
      <c r="J53" s="307"/>
      <c r="K53" s="308"/>
      <c r="L53" s="309"/>
      <c r="M53" s="310"/>
      <c r="P53" s="434"/>
      <c r="Q53" s="303"/>
      <c r="R53" s="304"/>
      <c r="S53" s="306"/>
      <c r="T53" s="306"/>
      <c r="U53" s="307"/>
      <c r="V53" s="308"/>
      <c r="W53" s="309"/>
      <c r="X53" s="310"/>
      <c r="AA53" s="434"/>
      <c r="AB53" s="303"/>
      <c r="AC53" s="304"/>
      <c r="AD53" s="306"/>
      <c r="AE53" s="306"/>
      <c r="AF53" s="307"/>
      <c r="AG53" s="308"/>
      <c r="AH53" s="309"/>
      <c r="AI53" s="310"/>
      <c r="AO53" s="7"/>
      <c r="AP53" s="7"/>
      <c r="AR53" s="121"/>
      <c r="AS53" s="7"/>
    </row>
    <row r="54" spans="3:45" ht="15" thickBot="1" x14ac:dyDescent="0.35">
      <c r="AO54" s="7"/>
      <c r="AP54" s="7"/>
      <c r="AR54" s="38"/>
      <c r="AS54" s="7"/>
    </row>
    <row r="55" spans="3:45" ht="15" thickBot="1" x14ac:dyDescent="0.35">
      <c r="F55" s="128"/>
      <c r="G55" s="55"/>
      <c r="H55" s="63" t="s">
        <v>106</v>
      </c>
      <c r="I55" s="63"/>
      <c r="J55" s="212">
        <v>1275.05</v>
      </c>
      <c r="K55" s="221">
        <v>101.35000000000001</v>
      </c>
      <c r="L55" s="223">
        <v>110.8</v>
      </c>
      <c r="M55" s="280">
        <v>46.3</v>
      </c>
      <c r="Q55" s="128"/>
      <c r="R55" s="55"/>
      <c r="S55" s="63" t="s">
        <v>106</v>
      </c>
      <c r="T55" s="63"/>
      <c r="U55" s="212">
        <v>1287.8</v>
      </c>
      <c r="V55" s="221">
        <v>96.094108910891094</v>
      </c>
      <c r="W55" s="223">
        <v>116.57232673267326</v>
      </c>
      <c r="X55" s="280">
        <v>46.838004950495048</v>
      </c>
      <c r="AB55" s="128"/>
      <c r="AC55" s="55"/>
      <c r="AD55" s="63" t="s">
        <v>106</v>
      </c>
      <c r="AE55" s="63"/>
      <c r="AF55" s="212">
        <v>1283.9000000000001</v>
      </c>
      <c r="AG55" s="221">
        <v>99.56</v>
      </c>
      <c r="AH55" s="223">
        <v>101.646</v>
      </c>
      <c r="AI55" s="280">
        <v>49.356999999999999</v>
      </c>
      <c r="AO55" s="7"/>
      <c r="AP55" s="7"/>
      <c r="AR55" s="121"/>
      <c r="AS55" s="7"/>
    </row>
    <row r="56" spans="3:45" x14ac:dyDescent="0.3">
      <c r="AO56" s="7"/>
      <c r="AP56" s="7"/>
      <c r="AR56" s="121"/>
      <c r="AS56" s="7"/>
    </row>
    <row r="57" spans="3:45" x14ac:dyDescent="0.3">
      <c r="AO57" s="7"/>
      <c r="AP57" s="7"/>
      <c r="AR57" s="121"/>
      <c r="AS57" s="7"/>
    </row>
    <row r="58" spans="3:45" x14ac:dyDescent="0.3">
      <c r="AO58" s="7"/>
      <c r="AP58" s="7"/>
      <c r="AR58" s="121"/>
      <c r="AS58" s="7"/>
    </row>
    <row r="59" spans="3:45" x14ac:dyDescent="0.3">
      <c r="AO59" s="7"/>
      <c r="AP59" s="7"/>
      <c r="AR59" s="121"/>
      <c r="AS59" s="7"/>
    </row>
    <row r="60" spans="3:45" x14ac:dyDescent="0.3">
      <c r="AO60" s="7"/>
      <c r="AP60" s="7"/>
      <c r="AR60" s="121"/>
      <c r="AS60" s="7"/>
    </row>
    <row r="61" spans="3:45" x14ac:dyDescent="0.3">
      <c r="AO61" s="7"/>
      <c r="AP61" s="7"/>
      <c r="AR61" s="121"/>
      <c r="AS61" s="7"/>
    </row>
    <row r="62" spans="3:45" x14ac:dyDescent="0.3">
      <c r="AO62" s="7"/>
      <c r="AP62" s="7"/>
      <c r="AR62" s="121"/>
      <c r="AS62" s="7"/>
    </row>
    <row r="63" spans="3:45" ht="15" thickBot="1" x14ac:dyDescent="0.35">
      <c r="F63" s="121"/>
      <c r="G63" s="56"/>
      <c r="H63" s="7"/>
      <c r="I63" s="7"/>
      <c r="J63" s="37"/>
      <c r="K63" s="37"/>
      <c r="L63" s="37"/>
      <c r="M63" s="37"/>
      <c r="Q63" s="121"/>
      <c r="R63" s="56"/>
      <c r="S63" s="7"/>
      <c r="T63" s="7"/>
      <c r="U63" s="37"/>
      <c r="V63" s="37"/>
      <c r="W63" s="37"/>
      <c r="X63" s="37"/>
      <c r="AB63" s="121"/>
      <c r="AC63" s="56"/>
      <c r="AD63" s="7"/>
      <c r="AE63" s="7"/>
      <c r="AF63" s="37"/>
      <c r="AG63" s="37"/>
      <c r="AH63" s="37"/>
      <c r="AI63" s="37"/>
      <c r="AO63" s="7"/>
      <c r="AP63" s="7"/>
      <c r="AR63" s="121"/>
      <c r="AS63" s="7"/>
    </row>
    <row r="64" spans="3:45" ht="48" thickTop="1" thickBot="1" x14ac:dyDescent="0.35">
      <c r="F64" s="311" t="s">
        <v>69</v>
      </c>
      <c r="G64" s="311" t="s">
        <v>109</v>
      </c>
      <c r="H64" s="312" t="s">
        <v>108</v>
      </c>
      <c r="I64" s="311" t="s">
        <v>70</v>
      </c>
      <c r="J64" s="313" t="s">
        <v>127</v>
      </c>
      <c r="K64" s="314" t="s">
        <v>128</v>
      </c>
      <c r="L64" s="315" t="s">
        <v>2</v>
      </c>
      <c r="M64" s="316" t="s">
        <v>3</v>
      </c>
      <c r="Q64" s="311" t="s">
        <v>69</v>
      </c>
      <c r="R64" s="311" t="s">
        <v>109</v>
      </c>
      <c r="S64" s="312" t="s">
        <v>108</v>
      </c>
      <c r="T64" s="311" t="s">
        <v>70</v>
      </c>
      <c r="U64" s="313" t="s">
        <v>127</v>
      </c>
      <c r="V64" s="314" t="s">
        <v>128</v>
      </c>
      <c r="W64" s="315" t="s">
        <v>2</v>
      </c>
      <c r="X64" s="316" t="s">
        <v>3</v>
      </c>
      <c r="AB64" s="311" t="s">
        <v>69</v>
      </c>
      <c r="AC64" s="311" t="s">
        <v>109</v>
      </c>
      <c r="AD64" s="312" t="s">
        <v>108</v>
      </c>
      <c r="AE64" s="311" t="s">
        <v>70</v>
      </c>
      <c r="AF64" s="313" t="s">
        <v>127</v>
      </c>
      <c r="AG64" s="314" t="s">
        <v>128</v>
      </c>
      <c r="AH64" s="315" t="s">
        <v>2</v>
      </c>
      <c r="AI64" s="316" t="s">
        <v>3</v>
      </c>
      <c r="AO64" s="7"/>
      <c r="AP64" s="7"/>
      <c r="AR64" s="121"/>
      <c r="AS64" s="7"/>
    </row>
    <row r="65" spans="3:45" ht="15.6" thickTop="1" thickBot="1" x14ac:dyDescent="0.35">
      <c r="F65" s="121"/>
      <c r="G65" s="56"/>
      <c r="H65" s="7"/>
      <c r="I65" s="7"/>
      <c r="J65" s="38"/>
      <c r="K65" s="38"/>
      <c r="L65" s="38"/>
      <c r="M65" s="38"/>
      <c r="P65" s="7"/>
      <c r="Q65" s="121"/>
      <c r="R65" s="56"/>
      <c r="S65" s="7"/>
      <c r="T65" s="7"/>
      <c r="U65" s="38"/>
      <c r="V65" s="38"/>
      <c r="W65" s="38"/>
      <c r="X65" s="38"/>
      <c r="AA65" s="7"/>
      <c r="AB65" s="121"/>
      <c r="AC65" s="56"/>
      <c r="AD65" s="7"/>
      <c r="AE65" s="7"/>
      <c r="AF65" s="38"/>
      <c r="AG65" s="38"/>
      <c r="AH65" s="38"/>
      <c r="AI65" s="38"/>
      <c r="AO65" s="7"/>
      <c r="AP65" s="7"/>
      <c r="AR65" s="121"/>
      <c r="AS65" s="7"/>
    </row>
    <row r="66" spans="3:45" ht="15" thickTop="1" x14ac:dyDescent="0.3">
      <c r="C66" s="447" t="s">
        <v>117</v>
      </c>
      <c r="E66" s="435" t="s">
        <v>110</v>
      </c>
      <c r="F66" s="281">
        <v>2</v>
      </c>
      <c r="G66" s="282" t="s">
        <v>100</v>
      </c>
      <c r="H66" s="66"/>
      <c r="I66" s="66" t="s">
        <v>5</v>
      </c>
      <c r="J66" s="321">
        <v>160</v>
      </c>
      <c r="K66" s="324">
        <v>12</v>
      </c>
      <c r="L66" s="327">
        <v>0</v>
      </c>
      <c r="M66" s="330">
        <v>10</v>
      </c>
      <c r="P66" s="435" t="s">
        <v>110</v>
      </c>
      <c r="Q66" s="281">
        <v>65</v>
      </c>
      <c r="R66" s="282" t="s">
        <v>99</v>
      </c>
      <c r="S66" s="66"/>
      <c r="T66" s="66" t="s">
        <v>6</v>
      </c>
      <c r="U66" s="268">
        <v>154.11500000000001</v>
      </c>
      <c r="V66" s="269">
        <v>12.545000000000002</v>
      </c>
      <c r="W66" s="270">
        <v>0.39</v>
      </c>
      <c r="X66" s="271">
        <v>11.375</v>
      </c>
      <c r="AA66" s="435" t="s">
        <v>110</v>
      </c>
      <c r="AB66" s="281">
        <v>200</v>
      </c>
      <c r="AC66" s="282" t="s">
        <v>99</v>
      </c>
      <c r="AD66" s="66"/>
      <c r="AE66" s="66" t="s">
        <v>73</v>
      </c>
      <c r="AF66" s="321">
        <v>160</v>
      </c>
      <c r="AG66" s="324">
        <v>22</v>
      </c>
      <c r="AH66" s="327">
        <v>6</v>
      </c>
      <c r="AI66" s="271">
        <v>4.5999999999999996</v>
      </c>
      <c r="AO66" s="7"/>
      <c r="AP66" s="7"/>
      <c r="AR66" s="121"/>
      <c r="AS66" s="7"/>
    </row>
    <row r="67" spans="3:45" x14ac:dyDescent="0.3">
      <c r="C67" s="447"/>
      <c r="E67" s="436"/>
      <c r="F67" s="283">
        <v>1</v>
      </c>
      <c r="G67" s="284" t="s">
        <v>101</v>
      </c>
      <c r="H67" s="60"/>
      <c r="I67" s="60" t="s">
        <v>7</v>
      </c>
      <c r="J67" s="322">
        <v>141</v>
      </c>
      <c r="K67" s="273">
        <v>5.4</v>
      </c>
      <c r="L67" s="274">
        <v>27.2</v>
      </c>
      <c r="M67" s="275">
        <v>1.7</v>
      </c>
      <c r="P67" s="436"/>
      <c r="Q67" s="283">
        <v>69.801980198019791</v>
      </c>
      <c r="R67" s="284" t="s">
        <v>99</v>
      </c>
      <c r="S67" s="60"/>
      <c r="T67" s="60" t="s">
        <v>145</v>
      </c>
      <c r="U67" s="322">
        <v>141</v>
      </c>
      <c r="V67" s="273">
        <v>7.6782178217821775</v>
      </c>
      <c r="W67" s="328">
        <v>23.034653465346533</v>
      </c>
      <c r="X67" s="275">
        <v>0.34900990099009899</v>
      </c>
      <c r="AA67" s="436"/>
      <c r="AB67" s="283">
        <v>140</v>
      </c>
      <c r="AC67" s="284" t="s">
        <v>99</v>
      </c>
      <c r="AD67" s="60"/>
      <c r="AE67" s="60" t="s">
        <v>29</v>
      </c>
      <c r="AF67" s="322">
        <v>140</v>
      </c>
      <c r="AG67" s="325">
        <v>0</v>
      </c>
      <c r="AH67" s="274">
        <v>32.199999999999996</v>
      </c>
      <c r="AI67" s="275">
        <v>1.4</v>
      </c>
      <c r="AO67" s="7"/>
      <c r="AP67" s="7"/>
      <c r="AR67" s="121"/>
      <c r="AS67" s="7"/>
    </row>
    <row r="68" spans="3:45" x14ac:dyDescent="0.3">
      <c r="C68" s="447"/>
      <c r="E68" s="436"/>
      <c r="F68" s="283">
        <v>50</v>
      </c>
      <c r="G68" s="284" t="s">
        <v>99</v>
      </c>
      <c r="H68" s="60"/>
      <c r="I68" s="60" t="s">
        <v>43</v>
      </c>
      <c r="J68" s="322">
        <v>50</v>
      </c>
      <c r="K68" s="273">
        <v>9.5</v>
      </c>
      <c r="L68" s="274">
        <v>0.5</v>
      </c>
      <c r="M68" s="331">
        <v>1</v>
      </c>
      <c r="P68" s="436"/>
      <c r="Q68" s="283">
        <v>20</v>
      </c>
      <c r="R68" s="284" t="s">
        <v>99</v>
      </c>
      <c r="S68" s="60"/>
      <c r="T68" s="60" t="s">
        <v>41</v>
      </c>
      <c r="U68" s="272">
        <v>55.6</v>
      </c>
      <c r="V68" s="273">
        <v>5.4</v>
      </c>
      <c r="W68" s="274">
        <v>0.4</v>
      </c>
      <c r="X68" s="275">
        <v>3.2</v>
      </c>
      <c r="AA68" s="436"/>
      <c r="AB68" s="283">
        <v>15</v>
      </c>
      <c r="AC68" s="284" t="s">
        <v>99</v>
      </c>
      <c r="AD68" s="60"/>
      <c r="AE68" s="60" t="s">
        <v>14</v>
      </c>
      <c r="AF68" s="322">
        <v>90</v>
      </c>
      <c r="AG68" s="273">
        <v>3.5999999999999996</v>
      </c>
      <c r="AH68" s="274">
        <v>1.7999999999999998</v>
      </c>
      <c r="AI68" s="275">
        <v>7.1999999999999993</v>
      </c>
      <c r="AO68" s="7"/>
      <c r="AP68" s="7"/>
      <c r="AR68" s="121"/>
      <c r="AS68" s="7"/>
    </row>
    <row r="69" spans="3:45" x14ac:dyDescent="0.3">
      <c r="C69" s="447"/>
      <c r="E69" s="436"/>
      <c r="F69" s="283">
        <v>5</v>
      </c>
      <c r="G69" s="284" t="s">
        <v>99</v>
      </c>
      <c r="H69" s="60"/>
      <c r="I69" s="60" t="s">
        <v>15</v>
      </c>
      <c r="J69" s="272">
        <v>35.85</v>
      </c>
      <c r="K69" s="273">
        <v>0.05</v>
      </c>
      <c r="L69" s="328">
        <v>0</v>
      </c>
      <c r="M69" s="275">
        <v>4.05</v>
      </c>
      <c r="P69" s="436"/>
      <c r="Q69" s="283">
        <v>25</v>
      </c>
      <c r="R69" s="284" t="s">
        <v>99</v>
      </c>
      <c r="S69" s="60"/>
      <c r="T69" s="60" t="s">
        <v>16</v>
      </c>
      <c r="U69" s="322">
        <v>39</v>
      </c>
      <c r="V69" s="273">
        <v>2.1</v>
      </c>
      <c r="W69" s="274">
        <v>1.7</v>
      </c>
      <c r="X69" s="275">
        <v>2.65</v>
      </c>
      <c r="AA69" s="436"/>
      <c r="AB69" s="283"/>
      <c r="AC69" s="284"/>
      <c r="AD69" s="60"/>
      <c r="AE69" s="60"/>
      <c r="AF69" s="272"/>
      <c r="AG69" s="273"/>
      <c r="AH69" s="274"/>
      <c r="AI69" s="275"/>
      <c r="AO69" s="7"/>
      <c r="AP69" s="7"/>
      <c r="AR69" s="121"/>
      <c r="AS69" s="7"/>
    </row>
    <row r="70" spans="3:45" ht="15" thickBot="1" x14ac:dyDescent="0.35">
      <c r="C70" s="447"/>
      <c r="E70" s="436"/>
      <c r="F70" s="283"/>
      <c r="G70" s="284"/>
      <c r="H70" s="173"/>
      <c r="I70" s="173"/>
      <c r="J70" s="276" t="s">
        <v>108</v>
      </c>
      <c r="K70" s="277" t="s">
        <v>108</v>
      </c>
      <c r="L70" s="278" t="s">
        <v>108</v>
      </c>
      <c r="M70" s="279" t="s">
        <v>108</v>
      </c>
      <c r="P70" s="436"/>
      <c r="Q70" s="283"/>
      <c r="R70" s="284"/>
      <c r="S70" s="173"/>
      <c r="T70" s="173"/>
      <c r="U70" s="276"/>
      <c r="V70" s="277"/>
      <c r="W70" s="278"/>
      <c r="X70" s="279"/>
      <c r="AA70" s="436"/>
      <c r="AB70" s="283"/>
      <c r="AC70" s="284"/>
      <c r="AD70" s="173"/>
      <c r="AE70" s="173"/>
      <c r="AF70" s="276"/>
      <c r="AG70" s="277"/>
      <c r="AH70" s="278"/>
      <c r="AI70" s="279"/>
      <c r="AO70" s="7"/>
      <c r="AP70" s="7"/>
      <c r="AR70" s="121"/>
      <c r="AS70" s="7"/>
    </row>
    <row r="71" spans="3:45" ht="15.6" thickTop="1" thickBot="1" x14ac:dyDescent="0.35">
      <c r="C71" s="447"/>
      <c r="E71" s="436"/>
      <c r="F71" s="283"/>
      <c r="G71" s="285"/>
      <c r="H71" s="197" t="s">
        <v>107</v>
      </c>
      <c r="I71" s="198"/>
      <c r="J71" s="199">
        <v>386.85</v>
      </c>
      <c r="K71" s="323">
        <v>26.95</v>
      </c>
      <c r="L71" s="199">
        <v>27.7</v>
      </c>
      <c r="M71" s="200">
        <v>16.75</v>
      </c>
      <c r="P71" s="436"/>
      <c r="Q71" s="283"/>
      <c r="R71" s="285"/>
      <c r="S71" s="197" t="s">
        <v>107</v>
      </c>
      <c r="T71" s="198"/>
      <c r="U71" s="199">
        <v>389.71500000000003</v>
      </c>
      <c r="V71" s="199">
        <v>27.723217821782178</v>
      </c>
      <c r="W71" s="199">
        <v>25.524653465346532</v>
      </c>
      <c r="X71" s="200">
        <v>17.574009900990099</v>
      </c>
      <c r="AA71" s="436"/>
      <c r="AB71" s="283"/>
      <c r="AC71" s="285"/>
      <c r="AD71" s="197" t="s">
        <v>107</v>
      </c>
      <c r="AE71" s="198"/>
      <c r="AF71" s="323">
        <v>390</v>
      </c>
      <c r="AG71" s="199">
        <v>25.6</v>
      </c>
      <c r="AH71" s="323">
        <v>39.999999999999993</v>
      </c>
      <c r="AI71" s="200">
        <v>13.2</v>
      </c>
      <c r="AO71" s="7"/>
      <c r="AP71" s="7"/>
      <c r="AR71" s="121"/>
      <c r="AS71" s="7"/>
    </row>
    <row r="72" spans="3:45" ht="15.6" thickTop="1" thickBot="1" x14ac:dyDescent="0.35">
      <c r="C72" s="447"/>
      <c r="E72" s="437"/>
      <c r="F72" s="286"/>
      <c r="G72" s="287"/>
      <c r="H72" s="174"/>
      <c r="I72" s="174"/>
      <c r="J72" s="208" t="s">
        <v>108</v>
      </c>
      <c r="K72" s="217" t="s">
        <v>108</v>
      </c>
      <c r="L72" s="227" t="s">
        <v>108</v>
      </c>
      <c r="M72" s="233" t="s">
        <v>108</v>
      </c>
      <c r="P72" s="437"/>
      <c r="Q72" s="286"/>
      <c r="R72" s="287"/>
      <c r="S72" s="174"/>
      <c r="T72" s="174"/>
      <c r="U72" s="208" t="s">
        <v>108</v>
      </c>
      <c r="V72" s="217" t="s">
        <v>108</v>
      </c>
      <c r="W72" s="227" t="s">
        <v>108</v>
      </c>
      <c r="X72" s="233" t="s">
        <v>108</v>
      </c>
      <c r="AA72" s="437"/>
      <c r="AB72" s="286"/>
      <c r="AC72" s="287"/>
      <c r="AD72" s="174"/>
      <c r="AE72" s="174"/>
      <c r="AF72" s="208" t="s">
        <v>108</v>
      </c>
      <c r="AG72" s="217" t="s">
        <v>108</v>
      </c>
      <c r="AH72" s="227" t="s">
        <v>108</v>
      </c>
      <c r="AI72" s="233" t="s">
        <v>108</v>
      </c>
      <c r="AO72" s="7"/>
      <c r="AP72" s="7"/>
      <c r="AR72" s="121"/>
      <c r="AS72" s="7"/>
    </row>
    <row r="73" spans="3:45" x14ac:dyDescent="0.3">
      <c r="C73" s="447"/>
    </row>
    <row r="74" spans="3:45" ht="15" thickBot="1" x14ac:dyDescent="0.35">
      <c r="C74" s="447"/>
    </row>
    <row r="75" spans="3:45" ht="15" thickTop="1" x14ac:dyDescent="0.3">
      <c r="C75" s="447"/>
      <c r="E75" s="438" t="s">
        <v>111</v>
      </c>
      <c r="F75" s="112">
        <v>200</v>
      </c>
      <c r="G75" s="288" t="s">
        <v>99</v>
      </c>
      <c r="H75" s="67"/>
      <c r="I75" s="67" t="s">
        <v>18</v>
      </c>
      <c r="J75" s="321">
        <v>130</v>
      </c>
      <c r="K75" s="324">
        <v>24</v>
      </c>
      <c r="L75" s="327">
        <v>8</v>
      </c>
      <c r="M75" s="330">
        <v>2</v>
      </c>
      <c r="P75" s="438" t="s">
        <v>111</v>
      </c>
      <c r="Q75" s="112">
        <v>120</v>
      </c>
      <c r="R75" s="288" t="s">
        <v>99</v>
      </c>
      <c r="S75" s="67"/>
      <c r="T75" s="67" t="s">
        <v>44</v>
      </c>
      <c r="U75" s="268">
        <v>133.19999999999999</v>
      </c>
      <c r="V75" s="269">
        <v>29.52</v>
      </c>
      <c r="W75" s="270">
        <v>2.4</v>
      </c>
      <c r="X75" s="271">
        <v>0.6</v>
      </c>
      <c r="AA75" s="438" t="s">
        <v>111</v>
      </c>
      <c r="AB75" s="112">
        <v>130</v>
      </c>
      <c r="AC75" s="288" t="s">
        <v>99</v>
      </c>
      <c r="AD75" s="67"/>
      <c r="AE75" s="67" t="s">
        <v>43</v>
      </c>
      <c r="AF75" s="321">
        <v>130</v>
      </c>
      <c r="AG75" s="269">
        <v>24.7</v>
      </c>
      <c r="AH75" s="270">
        <v>1.3</v>
      </c>
      <c r="AI75" s="271">
        <v>2.6</v>
      </c>
    </row>
    <row r="76" spans="3:45" x14ac:dyDescent="0.3">
      <c r="C76" s="447"/>
      <c r="E76" s="439"/>
      <c r="F76" s="113"/>
      <c r="G76" s="289"/>
      <c r="H76" s="62"/>
      <c r="I76" s="62"/>
      <c r="J76" s="272" t="s">
        <v>108</v>
      </c>
      <c r="K76" s="273" t="s">
        <v>108</v>
      </c>
      <c r="L76" s="274" t="s">
        <v>108</v>
      </c>
      <c r="M76" s="275" t="s">
        <v>108</v>
      </c>
      <c r="P76" s="439"/>
      <c r="Q76" s="113"/>
      <c r="R76" s="289"/>
      <c r="S76" s="62"/>
      <c r="T76" s="62"/>
      <c r="U76" s="272" t="s">
        <v>108</v>
      </c>
      <c r="V76" s="273" t="s">
        <v>108</v>
      </c>
      <c r="W76" s="274" t="s">
        <v>108</v>
      </c>
      <c r="X76" s="275" t="s">
        <v>108</v>
      </c>
      <c r="AA76" s="439"/>
      <c r="AB76" s="113">
        <v>10</v>
      </c>
      <c r="AC76" s="289" t="s">
        <v>99</v>
      </c>
      <c r="AD76" s="62"/>
      <c r="AE76" s="62" t="s">
        <v>19</v>
      </c>
      <c r="AF76" s="322">
        <v>23</v>
      </c>
      <c r="AG76" s="273">
        <v>0.70000000000000007</v>
      </c>
      <c r="AH76" s="274">
        <v>0.5</v>
      </c>
      <c r="AI76" s="331">
        <v>2</v>
      </c>
    </row>
    <row r="77" spans="3:45" x14ac:dyDescent="0.3">
      <c r="C77" s="447"/>
      <c r="E77" s="439"/>
      <c r="F77" s="106">
        <v>15</v>
      </c>
      <c r="G77" s="289" t="s">
        <v>99</v>
      </c>
      <c r="H77" s="62"/>
      <c r="I77" s="62" t="s">
        <v>134</v>
      </c>
      <c r="J77" s="322">
        <v>60</v>
      </c>
      <c r="K77" s="325">
        <v>12</v>
      </c>
      <c r="L77" s="274">
        <v>1.5</v>
      </c>
      <c r="M77" s="275">
        <v>0.5</v>
      </c>
      <c r="P77" s="439"/>
      <c r="Q77" s="106">
        <v>1.5</v>
      </c>
      <c r="R77" s="289" t="s">
        <v>103</v>
      </c>
      <c r="S77" s="62"/>
      <c r="T77" s="62" t="s">
        <v>8</v>
      </c>
      <c r="U77" s="272">
        <v>58.5</v>
      </c>
      <c r="V77" s="273">
        <v>1.2000000000000002</v>
      </c>
      <c r="W77" s="328">
        <v>12</v>
      </c>
      <c r="X77" s="275">
        <v>0.44999999999999996</v>
      </c>
      <c r="AA77" s="439"/>
      <c r="AB77" s="113">
        <v>1</v>
      </c>
      <c r="AC77" s="289" t="s">
        <v>101</v>
      </c>
      <c r="AD77" s="62"/>
      <c r="AE77" s="62" t="s">
        <v>17</v>
      </c>
      <c r="AF77" s="272">
        <v>35.4</v>
      </c>
      <c r="AG77" s="325">
        <v>1</v>
      </c>
      <c r="AH77" s="274">
        <v>6.3000000000000007</v>
      </c>
      <c r="AI77" s="275">
        <v>0.5</v>
      </c>
    </row>
    <row r="78" spans="3:45" x14ac:dyDescent="0.3">
      <c r="C78" s="447"/>
      <c r="E78" s="439"/>
      <c r="F78" s="113"/>
      <c r="G78" s="289"/>
      <c r="H78" s="62"/>
      <c r="I78" s="62"/>
      <c r="J78" s="272"/>
      <c r="K78" s="273"/>
      <c r="L78" s="274"/>
      <c r="M78" s="275"/>
      <c r="P78" s="439"/>
      <c r="Q78" s="113"/>
      <c r="R78" s="289"/>
      <c r="S78" s="62"/>
      <c r="T78" s="62"/>
      <c r="U78" s="272"/>
      <c r="V78" s="273"/>
      <c r="W78" s="274"/>
      <c r="X78" s="275"/>
      <c r="AA78" s="439"/>
      <c r="AB78" s="113"/>
      <c r="AC78" s="289"/>
      <c r="AD78" s="62"/>
      <c r="AE78" s="62"/>
      <c r="AF78" s="272"/>
      <c r="AG78" s="273"/>
      <c r="AH78" s="274"/>
      <c r="AI78" s="275"/>
    </row>
    <row r="79" spans="3:45" ht="15" thickBot="1" x14ac:dyDescent="0.35">
      <c r="C79" s="447"/>
      <c r="E79" s="439"/>
      <c r="F79" s="113"/>
      <c r="G79" s="289"/>
      <c r="H79" s="70"/>
      <c r="I79" s="70"/>
      <c r="J79" s="276"/>
      <c r="K79" s="277"/>
      <c r="L79" s="278"/>
      <c r="M79" s="279"/>
      <c r="P79" s="439"/>
      <c r="Q79" s="113"/>
      <c r="R79" s="289"/>
      <c r="S79" s="70"/>
      <c r="T79" s="70"/>
      <c r="U79" s="276"/>
      <c r="V79" s="277"/>
      <c r="W79" s="278"/>
      <c r="X79" s="279"/>
      <c r="AA79" s="439"/>
      <c r="AB79" s="113"/>
      <c r="AC79" s="289"/>
      <c r="AD79" s="70"/>
      <c r="AE79" s="70"/>
      <c r="AF79" s="276"/>
      <c r="AG79" s="277"/>
      <c r="AH79" s="278"/>
      <c r="AI79" s="279"/>
    </row>
    <row r="80" spans="3:45" ht="15.6" thickTop="1" thickBot="1" x14ac:dyDescent="0.35">
      <c r="C80" s="447"/>
      <c r="E80" s="439"/>
      <c r="F80" s="113"/>
      <c r="G80" s="290"/>
      <c r="H80" s="197" t="s">
        <v>107</v>
      </c>
      <c r="I80" s="198"/>
      <c r="J80" s="323">
        <v>190</v>
      </c>
      <c r="K80" s="323">
        <v>36</v>
      </c>
      <c r="L80" s="199">
        <v>9.5</v>
      </c>
      <c r="M80" s="200">
        <v>2.5</v>
      </c>
      <c r="P80" s="439"/>
      <c r="Q80" s="113"/>
      <c r="R80" s="290"/>
      <c r="S80" s="197" t="s">
        <v>107</v>
      </c>
      <c r="T80" s="198"/>
      <c r="U80" s="199">
        <v>191.7</v>
      </c>
      <c r="V80" s="199">
        <v>30.72</v>
      </c>
      <c r="W80" s="199">
        <v>14.4</v>
      </c>
      <c r="X80" s="200">
        <v>1.0499999999999998</v>
      </c>
      <c r="AA80" s="439"/>
      <c r="AB80" s="113"/>
      <c r="AC80" s="290"/>
      <c r="AD80" s="197" t="s">
        <v>107</v>
      </c>
      <c r="AE80" s="198"/>
      <c r="AF80" s="199">
        <v>188.4</v>
      </c>
      <c r="AG80" s="199">
        <v>26.4</v>
      </c>
      <c r="AH80" s="199">
        <v>8.1000000000000014</v>
      </c>
      <c r="AI80" s="200">
        <v>5.0999999999999996</v>
      </c>
    </row>
    <row r="81" spans="3:35" ht="15.6" thickTop="1" thickBot="1" x14ac:dyDescent="0.35">
      <c r="C81" s="447"/>
      <c r="E81" s="440"/>
      <c r="F81" s="114"/>
      <c r="G81" s="291"/>
      <c r="H81" s="177"/>
      <c r="I81" s="177"/>
      <c r="J81" s="208" t="s">
        <v>108</v>
      </c>
      <c r="K81" s="217" t="s">
        <v>108</v>
      </c>
      <c r="L81" s="227" t="s">
        <v>108</v>
      </c>
      <c r="M81" s="233" t="s">
        <v>108</v>
      </c>
      <c r="P81" s="440"/>
      <c r="Q81" s="114"/>
      <c r="R81" s="291"/>
      <c r="S81" s="177"/>
      <c r="T81" s="177"/>
      <c r="U81" s="208" t="s">
        <v>108</v>
      </c>
      <c r="V81" s="217" t="s">
        <v>108</v>
      </c>
      <c r="W81" s="227" t="s">
        <v>108</v>
      </c>
      <c r="X81" s="233" t="s">
        <v>108</v>
      </c>
      <c r="AA81" s="440"/>
      <c r="AB81" s="114"/>
      <c r="AC81" s="291"/>
      <c r="AD81" s="177"/>
      <c r="AE81" s="177"/>
      <c r="AF81" s="208" t="s">
        <v>108</v>
      </c>
      <c r="AG81" s="217" t="s">
        <v>108</v>
      </c>
      <c r="AH81" s="227" t="s">
        <v>108</v>
      </c>
      <c r="AI81" s="233" t="s">
        <v>108</v>
      </c>
    </row>
    <row r="82" spans="3:35" x14ac:dyDescent="0.3">
      <c r="C82" s="447"/>
    </row>
    <row r="83" spans="3:35" ht="15" thickBot="1" x14ac:dyDescent="0.35">
      <c r="C83" s="447"/>
    </row>
    <row r="84" spans="3:35" ht="15" thickTop="1" x14ac:dyDescent="0.3">
      <c r="C84" s="447"/>
      <c r="E84" s="441" t="s">
        <v>112</v>
      </c>
      <c r="F84" s="139">
        <v>150</v>
      </c>
      <c r="G84" s="292" t="s">
        <v>99</v>
      </c>
      <c r="H84" s="87"/>
      <c r="I84" s="87" t="s">
        <v>23</v>
      </c>
      <c r="J84" s="321">
        <v>165</v>
      </c>
      <c r="K84" s="269">
        <v>34.5</v>
      </c>
      <c r="L84" s="327">
        <v>0</v>
      </c>
      <c r="M84" s="330">
        <v>3</v>
      </c>
      <c r="P84" s="441" t="s">
        <v>112</v>
      </c>
      <c r="Q84" s="139">
        <v>150</v>
      </c>
      <c r="R84" s="292" t="s">
        <v>99</v>
      </c>
      <c r="S84" s="87"/>
      <c r="T84" s="87" t="s">
        <v>51</v>
      </c>
      <c r="U84" s="321">
        <v>165</v>
      </c>
      <c r="V84" s="269">
        <v>31.5</v>
      </c>
      <c r="W84" s="327">
        <v>0</v>
      </c>
      <c r="X84" s="271">
        <v>3.4499999999999997</v>
      </c>
      <c r="AA84" s="441" t="s">
        <v>112</v>
      </c>
      <c r="AB84" s="139">
        <v>140</v>
      </c>
      <c r="AC84" s="292" t="s">
        <v>99</v>
      </c>
      <c r="AD84" s="87"/>
      <c r="AE84" s="87" t="s">
        <v>86</v>
      </c>
      <c r="AF84" s="268">
        <v>218.39999999999998</v>
      </c>
      <c r="AG84" s="324">
        <v>28</v>
      </c>
      <c r="AH84" s="327">
        <v>0</v>
      </c>
      <c r="AI84" s="271">
        <v>11.2</v>
      </c>
    </row>
    <row r="85" spans="3:35" x14ac:dyDescent="0.3">
      <c r="C85" s="447"/>
      <c r="E85" s="442"/>
      <c r="F85" s="140">
        <v>120</v>
      </c>
      <c r="G85" s="293" t="s">
        <v>99</v>
      </c>
      <c r="H85" s="89"/>
      <c r="I85" s="89" t="s">
        <v>42</v>
      </c>
      <c r="J85" s="322">
        <v>156</v>
      </c>
      <c r="K85" s="273">
        <v>2.88</v>
      </c>
      <c r="L85" s="274">
        <v>34.32</v>
      </c>
      <c r="M85" s="275">
        <v>0.24</v>
      </c>
      <c r="P85" s="442"/>
      <c r="Q85" s="140">
        <v>180</v>
      </c>
      <c r="R85" s="293" t="s">
        <v>99</v>
      </c>
      <c r="S85" s="89"/>
      <c r="T85" s="89" t="s">
        <v>54</v>
      </c>
      <c r="U85" s="272">
        <v>158.4</v>
      </c>
      <c r="V85" s="273">
        <v>1.8</v>
      </c>
      <c r="W85" s="274">
        <v>37.800000000000004</v>
      </c>
      <c r="X85" s="331">
        <v>0</v>
      </c>
      <c r="AA85" s="442"/>
      <c r="AB85" s="140">
        <v>70</v>
      </c>
      <c r="AC85" s="293" t="s">
        <v>99</v>
      </c>
      <c r="AD85" s="89"/>
      <c r="AE85" s="89" t="s">
        <v>87</v>
      </c>
      <c r="AF85" s="272">
        <v>97.3</v>
      </c>
      <c r="AG85" s="325">
        <v>3.01</v>
      </c>
      <c r="AH85" s="274">
        <v>19.389999999999997</v>
      </c>
      <c r="AI85" s="275">
        <v>0.35</v>
      </c>
    </row>
    <row r="86" spans="3:35" x14ac:dyDescent="0.3">
      <c r="C86" s="447"/>
      <c r="E86" s="442"/>
      <c r="F86" s="140">
        <v>5</v>
      </c>
      <c r="G86" s="293" t="s">
        <v>99</v>
      </c>
      <c r="H86" s="89"/>
      <c r="I86" s="89" t="s">
        <v>15</v>
      </c>
      <c r="J86" s="272">
        <v>35.85</v>
      </c>
      <c r="K86" s="273">
        <v>0.05</v>
      </c>
      <c r="L86" s="328">
        <v>0</v>
      </c>
      <c r="M86" s="275">
        <v>4.05</v>
      </c>
      <c r="P86" s="442"/>
      <c r="Q86" s="140">
        <v>3.9833333333333334</v>
      </c>
      <c r="R86" s="293" t="s">
        <v>137</v>
      </c>
      <c r="S86" s="89"/>
      <c r="T86" s="89" t="s">
        <v>21</v>
      </c>
      <c r="U86" s="272">
        <v>35.85</v>
      </c>
      <c r="V86" s="325">
        <v>0</v>
      </c>
      <c r="W86" s="328">
        <v>0</v>
      </c>
      <c r="X86" s="275">
        <v>3.9434999999999998</v>
      </c>
      <c r="AA86" s="442"/>
      <c r="AB86" s="140">
        <v>5</v>
      </c>
      <c r="AC86" s="293" t="s">
        <v>99</v>
      </c>
      <c r="AD86" s="89"/>
      <c r="AE86" s="89" t="s">
        <v>15</v>
      </c>
      <c r="AF86" s="272">
        <v>35.85</v>
      </c>
      <c r="AG86" s="273">
        <v>0.05</v>
      </c>
      <c r="AH86" s="328">
        <v>0</v>
      </c>
      <c r="AI86" s="275">
        <v>4.05</v>
      </c>
    </row>
    <row r="87" spans="3:35" x14ac:dyDescent="0.3">
      <c r="C87" s="447"/>
      <c r="E87" s="442"/>
      <c r="F87" s="140"/>
      <c r="G87" s="293"/>
      <c r="H87" s="89"/>
      <c r="I87" s="89"/>
      <c r="J87" s="272"/>
      <c r="K87" s="273"/>
      <c r="L87" s="274"/>
      <c r="M87" s="275"/>
      <c r="P87" s="442"/>
      <c r="Q87" s="140"/>
      <c r="R87" s="293"/>
      <c r="S87" s="89"/>
      <c r="T87" s="89"/>
      <c r="U87" s="272"/>
      <c r="V87" s="273"/>
      <c r="W87" s="274"/>
      <c r="X87" s="275"/>
      <c r="AA87" s="442"/>
      <c r="AB87" s="140"/>
      <c r="AC87" s="293"/>
      <c r="AD87" s="89"/>
      <c r="AE87" s="89"/>
      <c r="AF87" s="272"/>
      <c r="AG87" s="273"/>
      <c r="AH87" s="274"/>
      <c r="AI87" s="275"/>
    </row>
    <row r="88" spans="3:35" ht="15" thickBot="1" x14ac:dyDescent="0.35">
      <c r="C88" s="447"/>
      <c r="E88" s="442"/>
      <c r="F88" s="140"/>
      <c r="G88" s="293"/>
      <c r="H88" s="105"/>
      <c r="I88" s="105"/>
      <c r="J88" s="207"/>
      <c r="K88" s="216"/>
      <c r="L88" s="226"/>
      <c r="M88" s="232"/>
      <c r="P88" s="442"/>
      <c r="Q88" s="140"/>
      <c r="R88" s="293"/>
      <c r="S88" s="105"/>
      <c r="T88" s="105"/>
      <c r="U88" s="207"/>
      <c r="V88" s="216"/>
      <c r="W88" s="226"/>
      <c r="X88" s="232"/>
      <c r="AA88" s="442"/>
      <c r="AB88" s="140"/>
      <c r="AC88" s="293"/>
      <c r="AD88" s="105"/>
      <c r="AE88" s="105"/>
      <c r="AF88" s="207"/>
      <c r="AG88" s="216"/>
      <c r="AH88" s="226"/>
      <c r="AI88" s="232"/>
    </row>
    <row r="89" spans="3:35" ht="15.6" thickTop="1" thickBot="1" x14ac:dyDescent="0.35">
      <c r="C89" s="447"/>
      <c r="E89" s="442"/>
      <c r="F89" s="140"/>
      <c r="G89" s="294"/>
      <c r="H89" s="197" t="s">
        <v>107</v>
      </c>
      <c r="I89" s="198"/>
      <c r="J89" s="199">
        <v>356.85</v>
      </c>
      <c r="K89" s="199">
        <v>37.43</v>
      </c>
      <c r="L89" s="199">
        <v>34.32</v>
      </c>
      <c r="M89" s="200">
        <v>7.29</v>
      </c>
      <c r="P89" s="442"/>
      <c r="Q89" s="140"/>
      <c r="R89" s="294"/>
      <c r="S89" s="197" t="s">
        <v>107</v>
      </c>
      <c r="T89" s="198"/>
      <c r="U89" s="199">
        <v>359.25</v>
      </c>
      <c r="V89" s="199">
        <v>33.299999999999997</v>
      </c>
      <c r="W89" s="199">
        <v>37.800000000000004</v>
      </c>
      <c r="X89" s="200">
        <v>7.3934999999999995</v>
      </c>
      <c r="AA89" s="442"/>
      <c r="AB89" s="140"/>
      <c r="AC89" s="294"/>
      <c r="AD89" s="197" t="s">
        <v>107</v>
      </c>
      <c r="AE89" s="198"/>
      <c r="AF89" s="199">
        <v>351.55</v>
      </c>
      <c r="AG89" s="199">
        <v>31.06</v>
      </c>
      <c r="AH89" s="199">
        <v>19.389999999999997</v>
      </c>
      <c r="AI89" s="200">
        <v>15.599999999999998</v>
      </c>
    </row>
    <row r="90" spans="3:35" ht="15.6" thickTop="1" thickBot="1" x14ac:dyDescent="0.35">
      <c r="C90" s="447"/>
      <c r="E90" s="443"/>
      <c r="F90" s="142"/>
      <c r="G90" s="295"/>
      <c r="H90" s="180"/>
      <c r="I90" s="180"/>
      <c r="J90" s="208"/>
      <c r="K90" s="217"/>
      <c r="L90" s="227"/>
      <c r="M90" s="233"/>
      <c r="P90" s="443"/>
      <c r="Q90" s="142"/>
      <c r="R90" s="295"/>
      <c r="S90" s="180"/>
      <c r="T90" s="180"/>
      <c r="U90" s="208"/>
      <c r="V90" s="217"/>
      <c r="W90" s="227"/>
      <c r="X90" s="233"/>
      <c r="AA90" s="443"/>
      <c r="AB90" s="142"/>
      <c r="AC90" s="295"/>
      <c r="AD90" s="180"/>
      <c r="AE90" s="180"/>
      <c r="AF90" s="208"/>
      <c r="AG90" s="217"/>
      <c r="AH90" s="227"/>
      <c r="AI90" s="233"/>
    </row>
    <row r="91" spans="3:35" x14ac:dyDescent="0.3">
      <c r="C91" s="447"/>
    </row>
    <row r="92" spans="3:35" ht="15" thickBot="1" x14ac:dyDescent="0.35">
      <c r="C92" s="447"/>
    </row>
    <row r="93" spans="3:35" ht="15" thickTop="1" x14ac:dyDescent="0.3">
      <c r="C93" s="447"/>
      <c r="E93" s="444" t="s">
        <v>113</v>
      </c>
      <c r="F93" s="115">
        <v>20</v>
      </c>
      <c r="G93" s="296" t="s">
        <v>99</v>
      </c>
      <c r="H93" s="74"/>
      <c r="I93" s="74" t="s">
        <v>10</v>
      </c>
      <c r="J93" s="321">
        <v>72</v>
      </c>
      <c r="K93" s="269">
        <v>2.6</v>
      </c>
      <c r="L93" s="270">
        <v>13.600000000000001</v>
      </c>
      <c r="M93" s="271">
        <v>1.4000000000000001</v>
      </c>
      <c r="P93" s="444" t="s">
        <v>113</v>
      </c>
      <c r="Q93" s="115">
        <v>15</v>
      </c>
      <c r="R93" s="296" t="s">
        <v>99</v>
      </c>
      <c r="S93" s="74"/>
      <c r="T93" s="74" t="s">
        <v>40</v>
      </c>
      <c r="U93" s="268">
        <v>57.449999999999996</v>
      </c>
      <c r="V93" s="324">
        <v>0.97499999999999998</v>
      </c>
      <c r="W93" s="327">
        <v>12.975</v>
      </c>
      <c r="X93" s="271">
        <v>0.15</v>
      </c>
      <c r="AA93" s="444" t="s">
        <v>113</v>
      </c>
      <c r="AB93" s="115">
        <v>35</v>
      </c>
      <c r="AC93" s="296" t="s">
        <v>99</v>
      </c>
      <c r="AD93" s="74"/>
      <c r="AE93" s="74" t="s">
        <v>145</v>
      </c>
      <c r="AF93" s="268">
        <v>70.699999999999989</v>
      </c>
      <c r="AG93" s="269">
        <v>3.8499999999999996</v>
      </c>
      <c r="AH93" s="270">
        <v>11.549999999999999</v>
      </c>
      <c r="AI93" s="271">
        <v>0.17499999999999999</v>
      </c>
    </row>
    <row r="94" spans="3:35" x14ac:dyDescent="0.3">
      <c r="C94" s="447"/>
      <c r="E94" s="445"/>
      <c r="F94" s="116">
        <v>20</v>
      </c>
      <c r="G94" s="297" t="s">
        <v>99</v>
      </c>
      <c r="H94" s="76"/>
      <c r="I94" s="76" t="s">
        <v>14</v>
      </c>
      <c r="J94" s="322">
        <v>120</v>
      </c>
      <c r="K94" s="273">
        <v>4.8000000000000007</v>
      </c>
      <c r="L94" s="274">
        <v>2.4000000000000004</v>
      </c>
      <c r="M94" s="275">
        <v>9.6000000000000014</v>
      </c>
      <c r="P94" s="445"/>
      <c r="Q94" s="116">
        <v>10</v>
      </c>
      <c r="R94" s="297" t="s">
        <v>99</v>
      </c>
      <c r="S94" s="76"/>
      <c r="T94" s="76" t="s">
        <v>27</v>
      </c>
      <c r="U94" s="272">
        <v>65.400000000000006</v>
      </c>
      <c r="V94" s="273">
        <v>1.5</v>
      </c>
      <c r="W94" s="274">
        <v>1.4000000000000001</v>
      </c>
      <c r="X94" s="275">
        <v>6.5</v>
      </c>
      <c r="AA94" s="445"/>
      <c r="AB94" s="116">
        <v>20</v>
      </c>
      <c r="AC94" s="297" t="s">
        <v>99</v>
      </c>
      <c r="AD94" s="76"/>
      <c r="AE94" s="76" t="s">
        <v>80</v>
      </c>
      <c r="AF94" s="322">
        <v>32</v>
      </c>
      <c r="AG94" s="273">
        <v>0.4</v>
      </c>
      <c r="AH94" s="274">
        <v>1.706</v>
      </c>
      <c r="AI94" s="275">
        <v>2.9320000000000004</v>
      </c>
    </row>
    <row r="95" spans="3:35" x14ac:dyDescent="0.3">
      <c r="C95" s="447"/>
      <c r="E95" s="445"/>
      <c r="F95" s="116">
        <v>50</v>
      </c>
      <c r="G95" s="297" t="s">
        <v>99</v>
      </c>
      <c r="H95" s="76"/>
      <c r="I95" s="76" t="s">
        <v>25</v>
      </c>
      <c r="J95" s="322">
        <v>30</v>
      </c>
      <c r="K95" s="273">
        <v>0.5</v>
      </c>
      <c r="L95" s="328">
        <v>7</v>
      </c>
      <c r="M95" s="331">
        <v>0</v>
      </c>
      <c r="P95" s="445"/>
      <c r="Q95" s="116">
        <v>70</v>
      </c>
      <c r="R95" s="297" t="s">
        <v>99</v>
      </c>
      <c r="S95" s="76"/>
      <c r="T95" s="76" t="s">
        <v>26</v>
      </c>
      <c r="U95" s="272">
        <v>31.499999999999996</v>
      </c>
      <c r="V95" s="273">
        <v>0.7</v>
      </c>
      <c r="W95" s="274">
        <v>3.5</v>
      </c>
      <c r="X95" s="331">
        <v>0</v>
      </c>
      <c r="AA95" s="445"/>
      <c r="AB95" s="116">
        <v>5</v>
      </c>
      <c r="AC95" s="297" t="s">
        <v>99</v>
      </c>
      <c r="AD95" s="76"/>
      <c r="AE95" s="76" t="s">
        <v>15</v>
      </c>
      <c r="AF95" s="272">
        <v>35.85</v>
      </c>
      <c r="AG95" s="273">
        <v>0.05</v>
      </c>
      <c r="AH95" s="328">
        <v>0</v>
      </c>
      <c r="AI95" s="275">
        <v>4.05</v>
      </c>
    </row>
    <row r="96" spans="3:35" x14ac:dyDescent="0.3">
      <c r="C96" s="447"/>
      <c r="E96" s="445"/>
      <c r="F96" s="107"/>
      <c r="G96" s="297"/>
      <c r="H96" s="76"/>
      <c r="I96" s="76"/>
      <c r="J96" s="272" t="s">
        <v>108</v>
      </c>
      <c r="K96" s="273" t="s">
        <v>108</v>
      </c>
      <c r="L96" s="274" t="s">
        <v>108</v>
      </c>
      <c r="M96" s="275" t="s">
        <v>108</v>
      </c>
      <c r="P96" s="445"/>
      <c r="Q96" s="116">
        <v>50</v>
      </c>
      <c r="R96" s="297" t="s">
        <v>99</v>
      </c>
      <c r="S96" s="76"/>
      <c r="T96" s="76" t="s">
        <v>73</v>
      </c>
      <c r="U96" s="322">
        <v>40</v>
      </c>
      <c r="V96" s="273">
        <v>5.5</v>
      </c>
      <c r="W96" s="274">
        <v>1.5</v>
      </c>
      <c r="X96" s="275">
        <v>1.1499999999999999</v>
      </c>
      <c r="AA96" s="445"/>
      <c r="AB96" s="116">
        <v>50</v>
      </c>
      <c r="AC96" s="297" t="s">
        <v>99</v>
      </c>
      <c r="AD96" s="76"/>
      <c r="AE96" s="76" t="s">
        <v>34</v>
      </c>
      <c r="AF96" s="322">
        <v>50</v>
      </c>
      <c r="AG96" s="273">
        <v>10.5</v>
      </c>
      <c r="AH96" s="274">
        <v>0.5</v>
      </c>
      <c r="AI96" s="331">
        <v>1</v>
      </c>
    </row>
    <row r="97" spans="3:35" x14ac:dyDescent="0.3">
      <c r="C97" s="447"/>
      <c r="E97" s="445"/>
      <c r="F97" s="116"/>
      <c r="G97" s="297"/>
      <c r="H97" s="76"/>
      <c r="I97" s="76"/>
      <c r="J97" s="272"/>
      <c r="K97" s="273"/>
      <c r="L97" s="274"/>
      <c r="M97" s="275"/>
      <c r="P97" s="445"/>
      <c r="Q97" s="116">
        <v>10</v>
      </c>
      <c r="R97" s="297" t="s">
        <v>99</v>
      </c>
      <c r="S97" s="76"/>
      <c r="T97" s="76" t="s">
        <v>20</v>
      </c>
      <c r="U97" s="272">
        <v>48.6</v>
      </c>
      <c r="V97" s="325">
        <v>2</v>
      </c>
      <c r="W97" s="274">
        <v>3.3000000000000003</v>
      </c>
      <c r="X97" s="275">
        <v>3.1</v>
      </c>
      <c r="AA97" s="445"/>
      <c r="AB97" s="116"/>
      <c r="AC97" s="297"/>
      <c r="AD97" s="76"/>
      <c r="AE97" s="76"/>
      <c r="AF97" s="272" t="s">
        <v>108</v>
      </c>
      <c r="AG97" s="273" t="s">
        <v>108</v>
      </c>
      <c r="AH97" s="274" t="s">
        <v>108</v>
      </c>
      <c r="AI97" s="275" t="s">
        <v>108</v>
      </c>
    </row>
    <row r="98" spans="3:35" ht="15" thickBot="1" x14ac:dyDescent="0.35">
      <c r="C98" s="447"/>
      <c r="E98" s="445"/>
      <c r="F98" s="116"/>
      <c r="G98" s="297"/>
      <c r="H98" s="184"/>
      <c r="I98" s="184"/>
      <c r="J98" s="207"/>
      <c r="K98" s="216"/>
      <c r="L98" s="226"/>
      <c r="M98" s="232"/>
      <c r="P98" s="445"/>
      <c r="Q98" s="116"/>
      <c r="R98" s="297"/>
      <c r="S98" s="184"/>
      <c r="T98" s="184"/>
      <c r="U98" s="207"/>
      <c r="V98" s="216"/>
      <c r="W98" s="226"/>
      <c r="X98" s="232"/>
      <c r="AA98" s="445"/>
      <c r="AB98" s="116"/>
      <c r="AC98" s="297"/>
      <c r="AD98" s="184"/>
      <c r="AE98" s="184"/>
      <c r="AF98" s="207"/>
      <c r="AG98" s="216"/>
      <c r="AH98" s="226"/>
      <c r="AI98" s="232"/>
    </row>
    <row r="99" spans="3:35" ht="15.6" thickTop="1" thickBot="1" x14ac:dyDescent="0.35">
      <c r="C99" s="447"/>
      <c r="E99" s="445"/>
      <c r="F99" s="116"/>
      <c r="G99" s="298"/>
      <c r="H99" s="197" t="s">
        <v>107</v>
      </c>
      <c r="I99" s="198"/>
      <c r="J99" s="323">
        <v>222</v>
      </c>
      <c r="K99" s="199">
        <v>7.9</v>
      </c>
      <c r="L99" s="323">
        <v>23</v>
      </c>
      <c r="M99" s="332">
        <v>11.000000000000002</v>
      </c>
      <c r="P99" s="445"/>
      <c r="Q99" s="116"/>
      <c r="R99" s="298"/>
      <c r="S99" s="197" t="s">
        <v>107</v>
      </c>
      <c r="T99" s="198"/>
      <c r="U99" s="323">
        <v>242.95</v>
      </c>
      <c r="V99" s="199">
        <v>10.675000000000001</v>
      </c>
      <c r="W99" s="199">
        <v>22.675000000000001</v>
      </c>
      <c r="X99" s="200">
        <v>10.9</v>
      </c>
      <c r="AA99" s="445"/>
      <c r="AB99" s="116"/>
      <c r="AC99" s="298"/>
      <c r="AD99" s="197" t="s">
        <v>107</v>
      </c>
      <c r="AE99" s="198"/>
      <c r="AF99" s="199">
        <v>188.54999999999998</v>
      </c>
      <c r="AG99" s="199">
        <v>14.8</v>
      </c>
      <c r="AH99" s="199">
        <v>13.755999999999998</v>
      </c>
      <c r="AI99" s="200">
        <v>8.157</v>
      </c>
    </row>
    <row r="100" spans="3:35" ht="15.6" thickTop="1" thickBot="1" x14ac:dyDescent="0.35">
      <c r="C100" s="447"/>
      <c r="E100" s="446"/>
      <c r="F100" s="117"/>
      <c r="G100" s="299"/>
      <c r="H100" s="185"/>
      <c r="I100" s="185"/>
      <c r="J100" s="208"/>
      <c r="K100" s="217"/>
      <c r="L100" s="227"/>
      <c r="M100" s="233"/>
      <c r="P100" s="446"/>
      <c r="Q100" s="117"/>
      <c r="R100" s="299"/>
      <c r="S100" s="185"/>
      <c r="T100" s="185"/>
      <c r="U100" s="208"/>
      <c r="V100" s="217"/>
      <c r="W100" s="227"/>
      <c r="X100" s="233"/>
      <c r="AA100" s="446"/>
      <c r="AB100" s="117"/>
      <c r="AC100" s="299"/>
      <c r="AD100" s="185"/>
      <c r="AE100" s="185"/>
      <c r="AF100" s="208"/>
      <c r="AG100" s="217"/>
      <c r="AH100" s="227"/>
      <c r="AI100" s="233"/>
    </row>
    <row r="101" spans="3:35" x14ac:dyDescent="0.3">
      <c r="C101" s="447"/>
    </row>
    <row r="102" spans="3:35" ht="15" thickBot="1" x14ac:dyDescent="0.35">
      <c r="C102" s="447"/>
    </row>
    <row r="103" spans="3:35" ht="15" thickTop="1" x14ac:dyDescent="0.3">
      <c r="C103" s="447"/>
      <c r="E103" s="432" t="s">
        <v>114</v>
      </c>
      <c r="F103" s="118">
        <v>80</v>
      </c>
      <c r="G103" s="300" t="s">
        <v>99</v>
      </c>
      <c r="H103" s="79"/>
      <c r="I103" s="79" t="s">
        <v>48</v>
      </c>
      <c r="J103" s="321">
        <v>172</v>
      </c>
      <c r="K103" s="269">
        <v>15.200000000000001</v>
      </c>
      <c r="L103" s="327">
        <v>0</v>
      </c>
      <c r="M103" s="330">
        <v>12</v>
      </c>
      <c r="P103" s="432" t="s">
        <v>114</v>
      </c>
      <c r="Q103" s="118">
        <v>80</v>
      </c>
      <c r="R103" s="300" t="s">
        <v>99</v>
      </c>
      <c r="S103" s="79"/>
      <c r="T103" s="79" t="s">
        <v>31</v>
      </c>
      <c r="U103" s="268">
        <v>173.60000000000002</v>
      </c>
      <c r="V103" s="324">
        <v>16</v>
      </c>
      <c r="W103" s="327">
        <v>0</v>
      </c>
      <c r="X103" s="271">
        <v>11.200000000000001</v>
      </c>
      <c r="AA103" s="432" t="s">
        <v>114</v>
      </c>
      <c r="AB103" s="118">
        <v>100</v>
      </c>
      <c r="AC103" s="300" t="s">
        <v>99</v>
      </c>
      <c r="AD103" s="79"/>
      <c r="AE103" s="79" t="s">
        <v>45</v>
      </c>
      <c r="AF103" s="321">
        <v>170</v>
      </c>
      <c r="AG103" s="324">
        <v>19</v>
      </c>
      <c r="AH103" s="327">
        <v>0</v>
      </c>
      <c r="AI103" s="330">
        <v>10</v>
      </c>
    </row>
    <row r="104" spans="3:35" x14ac:dyDescent="0.3">
      <c r="C104" s="447"/>
      <c r="E104" s="433"/>
      <c r="F104" s="119">
        <v>100</v>
      </c>
      <c r="G104" s="301" t="s">
        <v>99</v>
      </c>
      <c r="H104" s="81"/>
      <c r="I104" s="81" t="s">
        <v>54</v>
      </c>
      <c r="J104" s="322">
        <v>88</v>
      </c>
      <c r="K104" s="325">
        <v>1</v>
      </c>
      <c r="L104" s="328">
        <v>21</v>
      </c>
      <c r="M104" s="331">
        <v>0</v>
      </c>
      <c r="P104" s="433"/>
      <c r="Q104" s="119">
        <v>70</v>
      </c>
      <c r="R104" s="301" t="s">
        <v>99</v>
      </c>
      <c r="S104" s="81"/>
      <c r="T104" s="81" t="s">
        <v>42</v>
      </c>
      <c r="U104" s="322">
        <v>91</v>
      </c>
      <c r="V104" s="273">
        <v>1.68</v>
      </c>
      <c r="W104" s="328">
        <v>20.02</v>
      </c>
      <c r="X104" s="275">
        <v>0.13999999999999999</v>
      </c>
      <c r="AA104" s="433"/>
      <c r="AB104" s="119">
        <v>100</v>
      </c>
      <c r="AC104" s="301" t="s">
        <v>99</v>
      </c>
      <c r="AD104" s="81"/>
      <c r="AE104" s="81" t="s">
        <v>56</v>
      </c>
      <c r="AF104" s="322">
        <v>122</v>
      </c>
      <c r="AG104" s="325">
        <v>4</v>
      </c>
      <c r="AH104" s="328">
        <v>22</v>
      </c>
      <c r="AI104" s="331">
        <v>1</v>
      </c>
    </row>
    <row r="105" spans="3:35" x14ac:dyDescent="0.3">
      <c r="C105" s="447"/>
      <c r="E105" s="433"/>
      <c r="F105" s="119">
        <v>5</v>
      </c>
      <c r="G105" s="301" t="s">
        <v>99</v>
      </c>
      <c r="H105" s="81"/>
      <c r="I105" s="81" t="s">
        <v>15</v>
      </c>
      <c r="J105" s="272">
        <v>35.85</v>
      </c>
      <c r="K105" s="273">
        <v>0.05</v>
      </c>
      <c r="L105" s="328">
        <v>0</v>
      </c>
      <c r="M105" s="275">
        <v>4.05</v>
      </c>
      <c r="P105" s="433"/>
      <c r="Q105" s="119">
        <v>5</v>
      </c>
      <c r="R105" s="301" t="s">
        <v>99</v>
      </c>
      <c r="S105" s="81"/>
      <c r="T105" s="81" t="s">
        <v>15</v>
      </c>
      <c r="U105" s="272">
        <v>35.85</v>
      </c>
      <c r="V105" s="273">
        <v>0.05</v>
      </c>
      <c r="W105" s="328">
        <v>0</v>
      </c>
      <c r="X105" s="275">
        <v>4.05</v>
      </c>
      <c r="AA105" s="433"/>
      <c r="AB105" s="119">
        <v>5</v>
      </c>
      <c r="AC105" s="301" t="s">
        <v>99</v>
      </c>
      <c r="AD105" s="81"/>
      <c r="AE105" s="81" t="s">
        <v>21</v>
      </c>
      <c r="AF105" s="322">
        <v>45</v>
      </c>
      <c r="AG105" s="325">
        <v>0</v>
      </c>
      <c r="AH105" s="328">
        <v>0</v>
      </c>
      <c r="AI105" s="331">
        <v>4.95</v>
      </c>
    </row>
    <row r="106" spans="3:35" x14ac:dyDescent="0.3">
      <c r="C106" s="447"/>
      <c r="E106" s="433"/>
      <c r="F106" s="119">
        <v>200</v>
      </c>
      <c r="G106" s="301" t="s">
        <v>99</v>
      </c>
      <c r="H106" s="81"/>
      <c r="I106" s="81" t="s">
        <v>91</v>
      </c>
      <c r="J106" s="322">
        <v>66</v>
      </c>
      <c r="K106" s="325">
        <v>0</v>
      </c>
      <c r="L106" s="328">
        <v>16</v>
      </c>
      <c r="M106" s="331">
        <v>0</v>
      </c>
      <c r="P106" s="433"/>
      <c r="Q106" s="119">
        <v>200</v>
      </c>
      <c r="R106" s="301" t="s">
        <v>99</v>
      </c>
      <c r="S106" s="81"/>
      <c r="T106" s="81" t="s">
        <v>82</v>
      </c>
      <c r="U106" s="322">
        <v>70</v>
      </c>
      <c r="V106" s="273">
        <v>3.78</v>
      </c>
      <c r="W106" s="274">
        <v>15.76</v>
      </c>
      <c r="X106" s="275">
        <v>1.46</v>
      </c>
      <c r="AA106" s="433"/>
      <c r="AB106" s="119">
        <v>200</v>
      </c>
      <c r="AC106" s="301" t="s">
        <v>99</v>
      </c>
      <c r="AD106" s="81"/>
      <c r="AE106" s="81" t="s">
        <v>91</v>
      </c>
      <c r="AF106" s="322">
        <v>66</v>
      </c>
      <c r="AG106" s="325">
        <v>0</v>
      </c>
      <c r="AH106" s="328">
        <v>16</v>
      </c>
      <c r="AI106" s="331">
        <v>0</v>
      </c>
    </row>
    <row r="107" spans="3:35" ht="15" thickBot="1" x14ac:dyDescent="0.35">
      <c r="C107" s="447"/>
      <c r="E107" s="433"/>
      <c r="F107" s="119"/>
      <c r="G107" s="301"/>
      <c r="H107" s="189"/>
      <c r="I107" s="189"/>
      <c r="J107" s="276" t="s">
        <v>108</v>
      </c>
      <c r="K107" s="277" t="s">
        <v>108</v>
      </c>
      <c r="L107" s="278" t="s">
        <v>108</v>
      </c>
      <c r="M107" s="279" t="s">
        <v>108</v>
      </c>
      <c r="P107" s="433"/>
      <c r="Q107" s="119"/>
      <c r="R107" s="301"/>
      <c r="S107" s="189"/>
      <c r="T107" s="189"/>
      <c r="U107" s="276"/>
      <c r="V107" s="277"/>
      <c r="W107" s="278"/>
      <c r="X107" s="279"/>
      <c r="AA107" s="433"/>
      <c r="AB107" s="119"/>
      <c r="AC107" s="301"/>
      <c r="AD107" s="189"/>
      <c r="AE107" s="189"/>
      <c r="AF107" s="276"/>
      <c r="AG107" s="277"/>
      <c r="AH107" s="278"/>
      <c r="AI107" s="279"/>
    </row>
    <row r="108" spans="3:35" ht="15.6" thickTop="1" thickBot="1" x14ac:dyDescent="0.35">
      <c r="C108" s="447"/>
      <c r="E108" s="433"/>
      <c r="F108" s="119"/>
      <c r="G108" s="302"/>
      <c r="H108" s="197" t="s">
        <v>107</v>
      </c>
      <c r="I108" s="198"/>
      <c r="J108" s="199">
        <v>361.85</v>
      </c>
      <c r="K108" s="199">
        <v>16.250000000000004</v>
      </c>
      <c r="L108" s="323">
        <v>37</v>
      </c>
      <c r="M108" s="200">
        <v>16.05</v>
      </c>
      <c r="P108" s="433"/>
      <c r="Q108" s="119"/>
      <c r="R108" s="302"/>
      <c r="S108" s="197" t="s">
        <v>107</v>
      </c>
      <c r="T108" s="198"/>
      <c r="U108" s="199">
        <v>370.45000000000005</v>
      </c>
      <c r="V108" s="199">
        <v>21.51</v>
      </c>
      <c r="W108" s="199">
        <v>35.78</v>
      </c>
      <c r="X108" s="200">
        <v>16.850000000000001</v>
      </c>
      <c r="AA108" s="433"/>
      <c r="AB108" s="119"/>
      <c r="AC108" s="302"/>
      <c r="AD108" s="197" t="s">
        <v>107</v>
      </c>
      <c r="AE108" s="198"/>
      <c r="AF108" s="323">
        <v>403</v>
      </c>
      <c r="AG108" s="323">
        <v>23</v>
      </c>
      <c r="AH108" s="323">
        <v>38</v>
      </c>
      <c r="AI108" s="332">
        <v>15.95</v>
      </c>
    </row>
    <row r="109" spans="3:35" ht="15.6" thickTop="1" thickBot="1" x14ac:dyDescent="0.35">
      <c r="C109" s="447"/>
      <c r="E109" s="434"/>
      <c r="F109" s="303"/>
      <c r="G109" s="304"/>
      <c r="H109" s="190"/>
      <c r="I109" s="190"/>
      <c r="J109" s="211"/>
      <c r="K109" s="220"/>
      <c r="L109" s="229"/>
      <c r="M109" s="235"/>
      <c r="P109" s="434"/>
      <c r="Q109" s="303"/>
      <c r="R109" s="304"/>
      <c r="S109" s="190"/>
      <c r="T109" s="190"/>
      <c r="U109" s="211"/>
      <c r="V109" s="220"/>
      <c r="W109" s="229"/>
      <c r="X109" s="235"/>
      <c r="AA109" s="434"/>
      <c r="AB109" s="303"/>
      <c r="AC109" s="304"/>
      <c r="AD109" s="190"/>
      <c r="AE109" s="190"/>
      <c r="AF109" s="211"/>
      <c r="AG109" s="220"/>
      <c r="AH109" s="229"/>
      <c r="AI109" s="235"/>
    </row>
    <row r="110" spans="3:35" ht="15" thickBot="1" x14ac:dyDescent="0.35"/>
    <row r="111" spans="3:35" ht="15" thickBot="1" x14ac:dyDescent="0.35">
      <c r="F111" s="128"/>
      <c r="G111" s="55"/>
      <c r="H111" s="63" t="s">
        <v>106</v>
      </c>
      <c r="I111" s="63"/>
      <c r="J111" s="212">
        <v>1517.55</v>
      </c>
      <c r="K111" s="221">
        <v>124.52999999999999</v>
      </c>
      <c r="L111" s="223">
        <v>131.52000000000001</v>
      </c>
      <c r="M111" s="280">
        <v>53.589999999999996</v>
      </c>
      <c r="Q111" s="128"/>
      <c r="R111" s="55"/>
      <c r="S111" s="63" t="s">
        <v>106</v>
      </c>
      <c r="T111" s="63"/>
      <c r="U111" s="212">
        <v>1554.0650000000001</v>
      </c>
      <c r="V111" s="221">
        <v>123.92821782178218</v>
      </c>
      <c r="W111" s="223">
        <v>136.17965346534652</v>
      </c>
      <c r="X111" s="280">
        <v>53.767509900990099</v>
      </c>
      <c r="AB111" s="128"/>
      <c r="AC111" s="55"/>
      <c r="AD111" s="63" t="s">
        <v>106</v>
      </c>
      <c r="AE111" s="63"/>
      <c r="AF111" s="212">
        <v>1521.4999999999998</v>
      </c>
      <c r="AG111" s="221">
        <v>120.86</v>
      </c>
      <c r="AH111" s="223">
        <v>119.246</v>
      </c>
      <c r="AI111" s="333">
        <v>58.006999999999998</v>
      </c>
    </row>
    <row r="118" spans="3:35" ht="15" thickBot="1" x14ac:dyDescent="0.35"/>
    <row r="119" spans="3:35" ht="48" thickTop="1" thickBot="1" x14ac:dyDescent="0.35">
      <c r="F119" s="311" t="s">
        <v>69</v>
      </c>
      <c r="G119" s="311" t="s">
        <v>109</v>
      </c>
      <c r="H119" s="312" t="s">
        <v>108</v>
      </c>
      <c r="I119" s="311" t="s">
        <v>70</v>
      </c>
      <c r="J119" s="313" t="s">
        <v>127</v>
      </c>
      <c r="K119" s="314" t="s">
        <v>128</v>
      </c>
      <c r="L119" s="315" t="s">
        <v>2</v>
      </c>
      <c r="M119" s="316" t="s">
        <v>3</v>
      </c>
      <c r="Q119" s="311" t="s">
        <v>69</v>
      </c>
      <c r="R119" s="311" t="s">
        <v>109</v>
      </c>
      <c r="S119" s="312" t="s">
        <v>108</v>
      </c>
      <c r="T119" s="311" t="s">
        <v>70</v>
      </c>
      <c r="U119" s="313" t="s">
        <v>127</v>
      </c>
      <c r="V119" s="314" t="s">
        <v>128</v>
      </c>
      <c r="W119" s="315" t="s">
        <v>2</v>
      </c>
      <c r="X119" s="316" t="s">
        <v>3</v>
      </c>
      <c r="AB119" s="311" t="s">
        <v>69</v>
      </c>
      <c r="AC119" s="311" t="s">
        <v>109</v>
      </c>
      <c r="AD119" s="312" t="s">
        <v>108</v>
      </c>
      <c r="AE119" s="311" t="s">
        <v>70</v>
      </c>
      <c r="AF119" s="313" t="s">
        <v>127</v>
      </c>
      <c r="AG119" s="314" t="s">
        <v>128</v>
      </c>
      <c r="AH119" s="315" t="s">
        <v>2</v>
      </c>
      <c r="AI119" s="316" t="s">
        <v>3</v>
      </c>
    </row>
    <row r="120" spans="3:35" ht="15.6" thickTop="1" thickBot="1" x14ac:dyDescent="0.35">
      <c r="F120" s="121"/>
      <c r="G120" s="56"/>
      <c r="H120" s="7"/>
      <c r="I120" s="7"/>
      <c r="J120" s="38"/>
      <c r="K120" s="38"/>
      <c r="L120" s="38"/>
      <c r="M120" s="38"/>
      <c r="P120" s="7"/>
      <c r="Q120" s="121"/>
      <c r="R120" s="56"/>
      <c r="S120" s="7"/>
      <c r="T120" s="7"/>
      <c r="U120" s="38"/>
      <c r="V120" s="38"/>
      <c r="W120" s="38"/>
      <c r="X120" s="38"/>
      <c r="AA120" s="7"/>
      <c r="AB120" s="121"/>
      <c r="AC120" s="56"/>
      <c r="AD120" s="7"/>
      <c r="AE120" s="7"/>
      <c r="AF120" s="38"/>
      <c r="AG120" s="38"/>
      <c r="AH120" s="38"/>
      <c r="AI120" s="38"/>
    </row>
    <row r="121" spans="3:35" ht="15" thickTop="1" x14ac:dyDescent="0.3">
      <c r="C121" s="447" t="s">
        <v>116</v>
      </c>
      <c r="E121" s="435" t="s">
        <v>110</v>
      </c>
      <c r="F121" s="281">
        <v>2</v>
      </c>
      <c r="G121" s="282" t="s">
        <v>100</v>
      </c>
      <c r="H121" s="66"/>
      <c r="I121" s="66" t="s">
        <v>5</v>
      </c>
      <c r="J121" s="321">
        <v>160</v>
      </c>
      <c r="K121" s="324">
        <v>12</v>
      </c>
      <c r="L121" s="327">
        <v>0</v>
      </c>
      <c r="M121" s="330">
        <v>10</v>
      </c>
      <c r="P121" s="435" t="s">
        <v>110</v>
      </c>
      <c r="Q121" s="281">
        <v>65</v>
      </c>
      <c r="R121" s="282" t="s">
        <v>99</v>
      </c>
      <c r="S121" s="66"/>
      <c r="T121" s="66" t="s">
        <v>6</v>
      </c>
      <c r="U121" s="268">
        <v>154.11500000000001</v>
      </c>
      <c r="V121" s="269">
        <v>12.545000000000002</v>
      </c>
      <c r="W121" s="270">
        <v>0.39</v>
      </c>
      <c r="X121" s="271">
        <v>11.375</v>
      </c>
      <c r="AA121" s="435" t="s">
        <v>110</v>
      </c>
      <c r="AB121" s="281">
        <v>200</v>
      </c>
      <c r="AC121" s="282" t="s">
        <v>99</v>
      </c>
      <c r="AD121" s="66"/>
      <c r="AE121" s="66" t="s">
        <v>73</v>
      </c>
      <c r="AF121" s="321">
        <v>160</v>
      </c>
      <c r="AG121" s="324">
        <v>22</v>
      </c>
      <c r="AH121" s="327">
        <v>6</v>
      </c>
      <c r="AI121" s="271">
        <v>4.5999999999999996</v>
      </c>
    </row>
    <row r="122" spans="3:35" x14ac:dyDescent="0.3">
      <c r="C122" s="447"/>
      <c r="E122" s="436"/>
      <c r="F122" s="283">
        <v>1</v>
      </c>
      <c r="G122" s="284" t="s">
        <v>101</v>
      </c>
      <c r="H122" s="60"/>
      <c r="I122" s="60" t="s">
        <v>7</v>
      </c>
      <c r="J122" s="322">
        <v>141</v>
      </c>
      <c r="K122" s="273">
        <v>5.4</v>
      </c>
      <c r="L122" s="274">
        <v>27.2</v>
      </c>
      <c r="M122" s="275">
        <v>1.7</v>
      </c>
      <c r="P122" s="436"/>
      <c r="Q122" s="283">
        <v>69.801980198019791</v>
      </c>
      <c r="R122" s="284" t="s">
        <v>99</v>
      </c>
      <c r="S122" s="60"/>
      <c r="T122" s="60" t="s">
        <v>145</v>
      </c>
      <c r="U122" s="322">
        <v>141</v>
      </c>
      <c r="V122" s="273">
        <v>7.6782178217821775</v>
      </c>
      <c r="W122" s="328">
        <v>23.034653465346533</v>
      </c>
      <c r="X122" s="275">
        <v>0.34900990099009899</v>
      </c>
      <c r="AA122" s="436"/>
      <c r="AB122" s="283">
        <v>140</v>
      </c>
      <c r="AC122" s="284" t="s">
        <v>99</v>
      </c>
      <c r="AD122" s="60"/>
      <c r="AE122" s="60" t="s">
        <v>29</v>
      </c>
      <c r="AF122" s="322">
        <v>140</v>
      </c>
      <c r="AG122" s="325">
        <v>0</v>
      </c>
      <c r="AH122" s="274">
        <v>32.199999999999996</v>
      </c>
      <c r="AI122" s="275">
        <v>1.4</v>
      </c>
    </row>
    <row r="123" spans="3:35" x14ac:dyDescent="0.3">
      <c r="C123" s="447"/>
      <c r="E123" s="436"/>
      <c r="F123" s="283">
        <v>50</v>
      </c>
      <c r="G123" s="284" t="s">
        <v>99</v>
      </c>
      <c r="H123" s="60"/>
      <c r="I123" s="60" t="s">
        <v>43</v>
      </c>
      <c r="J123" s="322">
        <v>50</v>
      </c>
      <c r="K123" s="273">
        <v>9.5</v>
      </c>
      <c r="L123" s="274">
        <v>0.5</v>
      </c>
      <c r="M123" s="331">
        <v>1</v>
      </c>
      <c r="P123" s="436"/>
      <c r="Q123" s="283">
        <v>20</v>
      </c>
      <c r="R123" s="284" t="s">
        <v>99</v>
      </c>
      <c r="S123" s="60"/>
      <c r="T123" s="60" t="s">
        <v>41</v>
      </c>
      <c r="U123" s="272">
        <v>55.6</v>
      </c>
      <c r="V123" s="273">
        <v>5.4</v>
      </c>
      <c r="W123" s="274">
        <v>0.4</v>
      </c>
      <c r="X123" s="275">
        <v>3.2</v>
      </c>
      <c r="AA123" s="436"/>
      <c r="AB123" s="283">
        <v>15</v>
      </c>
      <c r="AC123" s="284" t="s">
        <v>99</v>
      </c>
      <c r="AD123" s="60"/>
      <c r="AE123" s="60" t="s">
        <v>14</v>
      </c>
      <c r="AF123" s="322">
        <v>90</v>
      </c>
      <c r="AG123" s="273">
        <v>3.5999999999999996</v>
      </c>
      <c r="AH123" s="274">
        <v>1.7999999999999998</v>
      </c>
      <c r="AI123" s="275">
        <v>7.1999999999999993</v>
      </c>
    </row>
    <row r="124" spans="3:35" x14ac:dyDescent="0.3">
      <c r="C124" s="447"/>
      <c r="E124" s="436"/>
      <c r="F124" s="283">
        <v>5</v>
      </c>
      <c r="G124" s="284" t="s">
        <v>99</v>
      </c>
      <c r="H124" s="60"/>
      <c r="I124" s="60" t="s">
        <v>15</v>
      </c>
      <c r="J124" s="272">
        <v>35.85</v>
      </c>
      <c r="K124" s="273">
        <v>0.05</v>
      </c>
      <c r="L124" s="328">
        <v>0</v>
      </c>
      <c r="M124" s="275">
        <v>4.05</v>
      </c>
      <c r="P124" s="436"/>
      <c r="Q124" s="283">
        <v>25</v>
      </c>
      <c r="R124" s="284" t="s">
        <v>99</v>
      </c>
      <c r="S124" s="60"/>
      <c r="T124" s="60" t="s">
        <v>16</v>
      </c>
      <c r="U124" s="322">
        <v>39</v>
      </c>
      <c r="V124" s="273">
        <v>2.1</v>
      </c>
      <c r="W124" s="274">
        <v>1.7</v>
      </c>
      <c r="X124" s="275">
        <v>2.65</v>
      </c>
      <c r="AA124" s="436"/>
      <c r="AB124" s="283"/>
      <c r="AC124" s="284"/>
      <c r="AD124" s="60"/>
      <c r="AE124" s="60"/>
      <c r="AF124" s="272"/>
      <c r="AG124" s="273"/>
      <c r="AH124" s="274"/>
      <c r="AI124" s="275"/>
    </row>
    <row r="125" spans="3:35" ht="15" thickBot="1" x14ac:dyDescent="0.35">
      <c r="C125" s="447"/>
      <c r="E125" s="436"/>
      <c r="F125" s="283"/>
      <c r="G125" s="284"/>
      <c r="H125" s="173"/>
      <c r="I125" s="173"/>
      <c r="J125" s="276" t="s">
        <v>108</v>
      </c>
      <c r="K125" s="277" t="s">
        <v>108</v>
      </c>
      <c r="L125" s="278" t="s">
        <v>108</v>
      </c>
      <c r="M125" s="279" t="s">
        <v>108</v>
      </c>
      <c r="P125" s="436"/>
      <c r="Q125" s="283"/>
      <c r="R125" s="284"/>
      <c r="S125" s="173"/>
      <c r="T125" s="173"/>
      <c r="U125" s="276"/>
      <c r="V125" s="277"/>
      <c r="W125" s="278"/>
      <c r="X125" s="279"/>
      <c r="AA125" s="436"/>
      <c r="AB125" s="283"/>
      <c r="AC125" s="284"/>
      <c r="AD125" s="173"/>
      <c r="AE125" s="173"/>
      <c r="AF125" s="276"/>
      <c r="AG125" s="277"/>
      <c r="AH125" s="278"/>
      <c r="AI125" s="279"/>
    </row>
    <row r="126" spans="3:35" ht="15.6" thickTop="1" thickBot="1" x14ac:dyDescent="0.35">
      <c r="C126" s="447"/>
      <c r="E126" s="436"/>
      <c r="F126" s="283"/>
      <c r="G126" s="285"/>
      <c r="H126" s="197" t="s">
        <v>107</v>
      </c>
      <c r="I126" s="198"/>
      <c r="J126" s="199">
        <v>386.85</v>
      </c>
      <c r="K126" s="323">
        <v>26.95</v>
      </c>
      <c r="L126" s="199">
        <v>27.7</v>
      </c>
      <c r="M126" s="200">
        <v>16.75</v>
      </c>
      <c r="P126" s="436"/>
      <c r="Q126" s="283"/>
      <c r="R126" s="285"/>
      <c r="S126" s="197" t="s">
        <v>107</v>
      </c>
      <c r="T126" s="198"/>
      <c r="U126" s="199">
        <v>389.71500000000003</v>
      </c>
      <c r="V126" s="199">
        <v>27.723217821782178</v>
      </c>
      <c r="W126" s="199">
        <v>25.524653465346532</v>
      </c>
      <c r="X126" s="200">
        <v>17.574009900990099</v>
      </c>
      <c r="AA126" s="436"/>
      <c r="AB126" s="283"/>
      <c r="AC126" s="285"/>
      <c r="AD126" s="197" t="s">
        <v>107</v>
      </c>
      <c r="AE126" s="198"/>
      <c r="AF126" s="323">
        <v>390</v>
      </c>
      <c r="AG126" s="199">
        <v>25.6</v>
      </c>
      <c r="AH126" s="323">
        <v>39.999999999999993</v>
      </c>
      <c r="AI126" s="200">
        <v>13.2</v>
      </c>
    </row>
    <row r="127" spans="3:35" ht="15.6" thickTop="1" thickBot="1" x14ac:dyDescent="0.35">
      <c r="C127" s="447"/>
      <c r="E127" s="437"/>
      <c r="F127" s="286"/>
      <c r="G127" s="287"/>
      <c r="H127" s="174"/>
      <c r="I127" s="174"/>
      <c r="J127" s="208"/>
      <c r="K127" s="217"/>
      <c r="L127" s="227"/>
      <c r="M127" s="233"/>
      <c r="P127" s="437"/>
      <c r="Q127" s="286"/>
      <c r="R127" s="287"/>
      <c r="S127" s="174"/>
      <c r="T127" s="174"/>
      <c r="U127" s="208"/>
      <c r="V127" s="217"/>
      <c r="W127" s="227"/>
      <c r="X127" s="233"/>
      <c r="AA127" s="437"/>
      <c r="AB127" s="286"/>
      <c r="AC127" s="287"/>
      <c r="AD127" s="174"/>
      <c r="AE127" s="174"/>
      <c r="AF127" s="208"/>
      <c r="AG127" s="217"/>
      <c r="AH127" s="227"/>
      <c r="AI127" s="233"/>
    </row>
    <row r="128" spans="3:35" x14ac:dyDescent="0.3">
      <c r="C128" s="447"/>
    </row>
    <row r="129" spans="3:35" ht="15" thickBot="1" x14ac:dyDescent="0.35">
      <c r="C129" s="447"/>
    </row>
    <row r="130" spans="3:35" ht="15" thickTop="1" x14ac:dyDescent="0.3">
      <c r="C130" s="447"/>
      <c r="E130" s="438" t="s">
        <v>111</v>
      </c>
      <c r="F130" s="112">
        <v>250</v>
      </c>
      <c r="G130" s="288" t="s">
        <v>99</v>
      </c>
      <c r="H130" s="67"/>
      <c r="I130" s="67" t="s">
        <v>18</v>
      </c>
      <c r="J130" s="268">
        <v>162.5</v>
      </c>
      <c r="K130" s="324">
        <v>30</v>
      </c>
      <c r="L130" s="327">
        <v>10</v>
      </c>
      <c r="M130" s="271">
        <v>2.5</v>
      </c>
      <c r="P130" s="438" t="s">
        <v>111</v>
      </c>
      <c r="Q130" s="112">
        <v>145</v>
      </c>
      <c r="R130" s="288" t="s">
        <v>99</v>
      </c>
      <c r="S130" s="67"/>
      <c r="T130" s="67" t="s">
        <v>44</v>
      </c>
      <c r="U130" s="321">
        <v>160.94999999999999</v>
      </c>
      <c r="V130" s="269">
        <v>35.67</v>
      </c>
      <c r="W130" s="270">
        <v>2.9</v>
      </c>
      <c r="X130" s="271">
        <v>0.72499999999999998</v>
      </c>
      <c r="AA130" s="438" t="s">
        <v>111</v>
      </c>
      <c r="AB130" s="112">
        <v>160</v>
      </c>
      <c r="AC130" s="288" t="s">
        <v>99</v>
      </c>
      <c r="AD130" s="67"/>
      <c r="AE130" s="67" t="s">
        <v>43</v>
      </c>
      <c r="AF130" s="321">
        <v>160</v>
      </c>
      <c r="AG130" s="269">
        <v>30.400000000000002</v>
      </c>
      <c r="AH130" s="270">
        <v>1.6</v>
      </c>
      <c r="AI130" s="271">
        <v>3.2</v>
      </c>
    </row>
    <row r="131" spans="3:35" x14ac:dyDescent="0.3">
      <c r="C131" s="447"/>
      <c r="E131" s="439"/>
      <c r="F131" s="113"/>
      <c r="G131" s="289"/>
      <c r="H131" s="62"/>
      <c r="I131" s="62"/>
      <c r="J131" s="272" t="s">
        <v>108</v>
      </c>
      <c r="K131" s="273" t="s">
        <v>108</v>
      </c>
      <c r="L131" s="274" t="s">
        <v>108</v>
      </c>
      <c r="M131" s="275" t="s">
        <v>108</v>
      </c>
      <c r="P131" s="439"/>
      <c r="Q131" s="113"/>
      <c r="R131" s="289"/>
      <c r="S131" s="62"/>
      <c r="T131" s="62"/>
      <c r="U131" s="272" t="s">
        <v>108</v>
      </c>
      <c r="V131" s="273" t="s">
        <v>108</v>
      </c>
      <c r="W131" s="274" t="s">
        <v>108</v>
      </c>
      <c r="X131" s="275" t="s">
        <v>108</v>
      </c>
      <c r="AA131" s="439"/>
      <c r="AB131" s="113">
        <v>10</v>
      </c>
      <c r="AC131" s="289" t="s">
        <v>99</v>
      </c>
      <c r="AD131" s="62"/>
      <c r="AE131" s="62" t="s">
        <v>19</v>
      </c>
      <c r="AF131" s="322">
        <v>23</v>
      </c>
      <c r="AG131" s="273">
        <v>0.70000000000000007</v>
      </c>
      <c r="AH131" s="274">
        <v>0.5</v>
      </c>
      <c r="AI131" s="331">
        <v>2</v>
      </c>
    </row>
    <row r="132" spans="3:35" x14ac:dyDescent="0.3">
      <c r="C132" s="447"/>
      <c r="E132" s="439"/>
      <c r="F132" s="106">
        <v>15</v>
      </c>
      <c r="G132" s="289" t="s">
        <v>99</v>
      </c>
      <c r="H132" s="62"/>
      <c r="I132" s="62" t="s">
        <v>134</v>
      </c>
      <c r="J132" s="322">
        <v>60</v>
      </c>
      <c r="K132" s="325">
        <v>12</v>
      </c>
      <c r="L132" s="274">
        <v>1.5</v>
      </c>
      <c r="M132" s="275">
        <v>0.5</v>
      </c>
      <c r="P132" s="439"/>
      <c r="Q132" s="106">
        <v>1.5</v>
      </c>
      <c r="R132" s="289" t="s">
        <v>103</v>
      </c>
      <c r="S132" s="62"/>
      <c r="T132" s="62" t="s">
        <v>8</v>
      </c>
      <c r="U132" s="272">
        <v>58.5</v>
      </c>
      <c r="V132" s="273">
        <v>1.2000000000000002</v>
      </c>
      <c r="W132" s="328">
        <v>12</v>
      </c>
      <c r="X132" s="275">
        <v>0.44999999999999996</v>
      </c>
      <c r="AA132" s="439"/>
      <c r="AB132" s="113">
        <v>1</v>
      </c>
      <c r="AC132" s="289" t="s">
        <v>101</v>
      </c>
      <c r="AD132" s="62"/>
      <c r="AE132" s="62" t="s">
        <v>17</v>
      </c>
      <c r="AF132" s="272">
        <v>35.4</v>
      </c>
      <c r="AG132" s="325">
        <v>1</v>
      </c>
      <c r="AH132" s="274">
        <v>6.3000000000000007</v>
      </c>
      <c r="AI132" s="275">
        <v>0.5</v>
      </c>
    </row>
    <row r="133" spans="3:35" x14ac:dyDescent="0.3">
      <c r="C133" s="447"/>
      <c r="E133" s="439"/>
      <c r="F133" s="113"/>
      <c r="G133" s="289"/>
      <c r="H133" s="62"/>
      <c r="I133" s="62"/>
      <c r="J133" s="272"/>
      <c r="K133" s="273"/>
      <c r="L133" s="274"/>
      <c r="M133" s="275"/>
      <c r="P133" s="439"/>
      <c r="Q133" s="113"/>
      <c r="R133" s="289"/>
      <c r="S133" s="62"/>
      <c r="T133" s="62"/>
      <c r="U133" s="272"/>
      <c r="V133" s="273"/>
      <c r="W133" s="274"/>
      <c r="X133" s="275"/>
      <c r="AA133" s="439"/>
      <c r="AB133" s="113"/>
      <c r="AC133" s="289"/>
      <c r="AD133" s="62"/>
      <c r="AE133" s="62"/>
      <c r="AF133" s="272"/>
      <c r="AG133" s="273"/>
      <c r="AH133" s="274"/>
      <c r="AI133" s="275"/>
    </row>
    <row r="134" spans="3:35" ht="15" thickBot="1" x14ac:dyDescent="0.35">
      <c r="C134" s="447"/>
      <c r="E134" s="439"/>
      <c r="F134" s="113"/>
      <c r="G134" s="289"/>
      <c r="H134" s="70"/>
      <c r="I134" s="70"/>
      <c r="J134" s="276"/>
      <c r="K134" s="277"/>
      <c r="L134" s="278"/>
      <c r="M134" s="279"/>
      <c r="P134" s="439"/>
      <c r="Q134" s="113"/>
      <c r="R134" s="289"/>
      <c r="S134" s="70"/>
      <c r="T134" s="70"/>
      <c r="U134" s="276"/>
      <c r="V134" s="277"/>
      <c r="W134" s="278"/>
      <c r="X134" s="279"/>
      <c r="AA134" s="439"/>
      <c r="AB134" s="113"/>
      <c r="AC134" s="289"/>
      <c r="AD134" s="70"/>
      <c r="AE134" s="70"/>
      <c r="AF134" s="276"/>
      <c r="AG134" s="277"/>
      <c r="AH134" s="278"/>
      <c r="AI134" s="279"/>
    </row>
    <row r="135" spans="3:35" ht="15.6" thickTop="1" thickBot="1" x14ac:dyDescent="0.35">
      <c r="C135" s="447"/>
      <c r="E135" s="439"/>
      <c r="F135" s="113"/>
      <c r="G135" s="290"/>
      <c r="H135" s="197" t="s">
        <v>107</v>
      </c>
      <c r="I135" s="198"/>
      <c r="J135" s="199">
        <v>222.5</v>
      </c>
      <c r="K135" s="323">
        <v>42</v>
      </c>
      <c r="L135" s="199">
        <v>11.5</v>
      </c>
      <c r="M135" s="332">
        <v>3</v>
      </c>
      <c r="P135" s="439"/>
      <c r="Q135" s="113"/>
      <c r="R135" s="290"/>
      <c r="S135" s="197" t="s">
        <v>107</v>
      </c>
      <c r="T135" s="198"/>
      <c r="U135" s="199">
        <v>219.45</v>
      </c>
      <c r="V135" s="199">
        <v>36.870000000000005</v>
      </c>
      <c r="W135" s="199">
        <v>14.9</v>
      </c>
      <c r="X135" s="200">
        <v>1.1749999999999998</v>
      </c>
      <c r="AA135" s="439"/>
      <c r="AB135" s="113"/>
      <c r="AC135" s="290"/>
      <c r="AD135" s="197" t="s">
        <v>107</v>
      </c>
      <c r="AE135" s="198"/>
      <c r="AF135" s="199">
        <v>218.4</v>
      </c>
      <c r="AG135" s="199">
        <v>32.1</v>
      </c>
      <c r="AH135" s="199">
        <v>8.4</v>
      </c>
      <c r="AI135" s="200">
        <v>5.7</v>
      </c>
    </row>
    <row r="136" spans="3:35" ht="15.6" thickTop="1" thickBot="1" x14ac:dyDescent="0.35">
      <c r="C136" s="447"/>
      <c r="E136" s="440"/>
      <c r="F136" s="114"/>
      <c r="G136" s="291"/>
      <c r="H136" s="177"/>
      <c r="I136" s="177"/>
      <c r="J136" s="208" t="s">
        <v>108</v>
      </c>
      <c r="K136" s="217" t="s">
        <v>108</v>
      </c>
      <c r="L136" s="227" t="s">
        <v>108</v>
      </c>
      <c r="M136" s="233" t="s">
        <v>108</v>
      </c>
      <c r="P136" s="440"/>
      <c r="Q136" s="114"/>
      <c r="R136" s="291"/>
      <c r="S136" s="177"/>
      <c r="T136" s="177"/>
      <c r="U136" s="208" t="s">
        <v>108</v>
      </c>
      <c r="V136" s="217" t="s">
        <v>108</v>
      </c>
      <c r="W136" s="227" t="s">
        <v>108</v>
      </c>
      <c r="X136" s="233" t="s">
        <v>108</v>
      </c>
      <c r="AA136" s="440"/>
      <c r="AB136" s="114"/>
      <c r="AC136" s="291"/>
      <c r="AD136" s="177"/>
      <c r="AE136" s="177"/>
      <c r="AF136" s="208" t="s">
        <v>108</v>
      </c>
      <c r="AG136" s="217" t="s">
        <v>108</v>
      </c>
      <c r="AH136" s="227" t="s">
        <v>108</v>
      </c>
      <c r="AI136" s="233" t="s">
        <v>108</v>
      </c>
    </row>
    <row r="137" spans="3:35" x14ac:dyDescent="0.3">
      <c r="C137" s="447"/>
    </row>
    <row r="138" spans="3:35" ht="15" thickBot="1" x14ac:dyDescent="0.35">
      <c r="C138" s="447"/>
    </row>
    <row r="139" spans="3:35" ht="15" thickTop="1" x14ac:dyDescent="0.3">
      <c r="C139" s="447"/>
      <c r="E139" s="441" t="s">
        <v>112</v>
      </c>
      <c r="F139" s="139">
        <v>150</v>
      </c>
      <c r="G139" s="292" t="s">
        <v>99</v>
      </c>
      <c r="H139" s="87"/>
      <c r="I139" s="87" t="s">
        <v>23</v>
      </c>
      <c r="J139" s="321">
        <v>165</v>
      </c>
      <c r="K139" s="269">
        <v>34.5</v>
      </c>
      <c r="L139" s="327">
        <v>0</v>
      </c>
      <c r="M139" s="330">
        <v>3</v>
      </c>
      <c r="P139" s="441" t="s">
        <v>112</v>
      </c>
      <c r="Q139" s="139">
        <v>150</v>
      </c>
      <c r="R139" s="292" t="s">
        <v>99</v>
      </c>
      <c r="S139" s="87"/>
      <c r="T139" s="87" t="s">
        <v>51</v>
      </c>
      <c r="U139" s="321">
        <v>165</v>
      </c>
      <c r="V139" s="269">
        <v>31.5</v>
      </c>
      <c r="W139" s="327">
        <v>0</v>
      </c>
      <c r="X139" s="271">
        <v>3.4499999999999997</v>
      </c>
      <c r="AA139" s="441" t="s">
        <v>112</v>
      </c>
      <c r="AB139" s="139">
        <v>150</v>
      </c>
      <c r="AC139" s="292" t="s">
        <v>99</v>
      </c>
      <c r="AD139" s="87"/>
      <c r="AE139" s="87" t="s">
        <v>86</v>
      </c>
      <c r="AF139" s="321">
        <v>234</v>
      </c>
      <c r="AG139" s="324">
        <v>30</v>
      </c>
      <c r="AH139" s="327">
        <v>0</v>
      </c>
      <c r="AI139" s="330">
        <v>12</v>
      </c>
    </row>
    <row r="140" spans="3:35" x14ac:dyDescent="0.3">
      <c r="C140" s="447"/>
      <c r="E140" s="442"/>
      <c r="F140" s="140">
        <v>150</v>
      </c>
      <c r="G140" s="293" t="s">
        <v>99</v>
      </c>
      <c r="H140" s="89"/>
      <c r="I140" s="89" t="s">
        <v>42</v>
      </c>
      <c r="J140" s="322">
        <v>195</v>
      </c>
      <c r="K140" s="273">
        <v>3.5999999999999996</v>
      </c>
      <c r="L140" s="274">
        <v>42.900000000000006</v>
      </c>
      <c r="M140" s="275">
        <v>0.30000000000000004</v>
      </c>
      <c r="P140" s="442"/>
      <c r="Q140" s="140">
        <v>220.00000000000003</v>
      </c>
      <c r="R140" s="293" t="s">
        <v>99</v>
      </c>
      <c r="S140" s="89"/>
      <c r="T140" s="89" t="s">
        <v>54</v>
      </c>
      <c r="U140" s="272">
        <v>193.60000000000002</v>
      </c>
      <c r="V140" s="273">
        <v>2.2000000000000002</v>
      </c>
      <c r="W140" s="274">
        <v>46.2</v>
      </c>
      <c r="X140" s="331">
        <v>0</v>
      </c>
      <c r="AA140" s="442"/>
      <c r="AB140" s="140">
        <v>100</v>
      </c>
      <c r="AC140" s="293" t="s">
        <v>99</v>
      </c>
      <c r="AD140" s="89"/>
      <c r="AE140" s="89" t="s">
        <v>87</v>
      </c>
      <c r="AF140" s="322">
        <v>139</v>
      </c>
      <c r="AG140" s="273">
        <v>4.3</v>
      </c>
      <c r="AH140" s="274">
        <v>27.7</v>
      </c>
      <c r="AI140" s="275">
        <v>0.5</v>
      </c>
    </row>
    <row r="141" spans="3:35" x14ac:dyDescent="0.3">
      <c r="C141" s="447"/>
      <c r="E141" s="442"/>
      <c r="F141" s="140">
        <v>5</v>
      </c>
      <c r="G141" s="293" t="s">
        <v>99</v>
      </c>
      <c r="H141" s="89"/>
      <c r="I141" s="89" t="s">
        <v>15</v>
      </c>
      <c r="J141" s="272">
        <v>35.85</v>
      </c>
      <c r="K141" s="273">
        <v>0.05</v>
      </c>
      <c r="L141" s="328">
        <v>0</v>
      </c>
      <c r="M141" s="275">
        <v>4.05</v>
      </c>
      <c r="P141" s="442"/>
      <c r="Q141" s="140">
        <v>3.9833333333333334</v>
      </c>
      <c r="R141" s="293" t="s">
        <v>137</v>
      </c>
      <c r="S141" s="89"/>
      <c r="T141" s="89" t="s">
        <v>21</v>
      </c>
      <c r="U141" s="272">
        <v>35.85</v>
      </c>
      <c r="V141" s="325">
        <v>0</v>
      </c>
      <c r="W141" s="328">
        <v>0</v>
      </c>
      <c r="X141" s="275">
        <v>3.9434999999999998</v>
      </c>
      <c r="AA141" s="442"/>
      <c r="AB141" s="140">
        <v>5</v>
      </c>
      <c r="AC141" s="293" t="s">
        <v>99</v>
      </c>
      <c r="AD141" s="89"/>
      <c r="AE141" s="89" t="s">
        <v>15</v>
      </c>
      <c r="AF141" s="272">
        <v>35.85</v>
      </c>
      <c r="AG141" s="273">
        <v>0.05</v>
      </c>
      <c r="AH141" s="328">
        <v>0</v>
      </c>
      <c r="AI141" s="275">
        <v>4.05</v>
      </c>
    </row>
    <row r="142" spans="3:35" x14ac:dyDescent="0.3">
      <c r="C142" s="447"/>
      <c r="E142" s="442"/>
      <c r="F142" s="140"/>
      <c r="G142" s="293"/>
      <c r="H142" s="89"/>
      <c r="I142" s="89"/>
      <c r="J142" s="272"/>
      <c r="K142" s="273"/>
      <c r="L142" s="274"/>
      <c r="M142" s="275"/>
      <c r="P142" s="442"/>
      <c r="Q142" s="140"/>
      <c r="R142" s="293"/>
      <c r="S142" s="89"/>
      <c r="T142" s="89"/>
      <c r="U142" s="272"/>
      <c r="V142" s="273"/>
      <c r="W142" s="274"/>
      <c r="X142" s="275"/>
      <c r="AA142" s="442"/>
      <c r="AB142" s="140"/>
      <c r="AC142" s="293"/>
      <c r="AD142" s="89"/>
      <c r="AE142" s="89"/>
      <c r="AF142" s="272"/>
      <c r="AG142" s="273"/>
      <c r="AH142" s="274"/>
      <c r="AI142" s="275"/>
    </row>
    <row r="143" spans="3:35" ht="15" thickBot="1" x14ac:dyDescent="0.35">
      <c r="C143" s="447"/>
      <c r="E143" s="442"/>
      <c r="F143" s="140"/>
      <c r="G143" s="293"/>
      <c r="H143" s="105"/>
      <c r="I143" s="105"/>
      <c r="J143" s="207"/>
      <c r="K143" s="216"/>
      <c r="L143" s="226"/>
      <c r="M143" s="232"/>
      <c r="P143" s="442"/>
      <c r="Q143" s="140"/>
      <c r="R143" s="293"/>
      <c r="S143" s="105"/>
      <c r="T143" s="105"/>
      <c r="U143" s="207"/>
      <c r="V143" s="216"/>
      <c r="W143" s="226"/>
      <c r="X143" s="232"/>
      <c r="AA143" s="442"/>
      <c r="AB143" s="140"/>
      <c r="AC143" s="293"/>
      <c r="AD143" s="105"/>
      <c r="AE143" s="105"/>
      <c r="AF143" s="207"/>
      <c r="AG143" s="216"/>
      <c r="AH143" s="226"/>
      <c r="AI143" s="232"/>
    </row>
    <row r="144" spans="3:35" ht="15.6" thickTop="1" thickBot="1" x14ac:dyDescent="0.35">
      <c r="C144" s="447"/>
      <c r="E144" s="442"/>
      <c r="F144" s="140"/>
      <c r="G144" s="294"/>
      <c r="H144" s="197" t="s">
        <v>107</v>
      </c>
      <c r="I144" s="198"/>
      <c r="J144" s="199">
        <v>395.85</v>
      </c>
      <c r="K144" s="199">
        <v>38.15</v>
      </c>
      <c r="L144" s="199">
        <v>42.900000000000006</v>
      </c>
      <c r="M144" s="200">
        <v>7.35</v>
      </c>
      <c r="P144" s="442"/>
      <c r="Q144" s="140"/>
      <c r="R144" s="294"/>
      <c r="S144" s="197" t="s">
        <v>107</v>
      </c>
      <c r="T144" s="198"/>
      <c r="U144" s="199">
        <v>394.45000000000005</v>
      </c>
      <c r="V144" s="199">
        <v>33.700000000000003</v>
      </c>
      <c r="W144" s="199">
        <v>46.2</v>
      </c>
      <c r="X144" s="200">
        <v>7.3934999999999995</v>
      </c>
      <c r="AA144" s="442"/>
      <c r="AB144" s="140"/>
      <c r="AC144" s="294"/>
      <c r="AD144" s="197" t="s">
        <v>107</v>
      </c>
      <c r="AE144" s="198"/>
      <c r="AF144" s="199">
        <v>408.85</v>
      </c>
      <c r="AG144" s="199">
        <v>34.349999999999994</v>
      </c>
      <c r="AH144" s="199">
        <v>27.7</v>
      </c>
      <c r="AI144" s="200">
        <v>16.55</v>
      </c>
    </row>
    <row r="145" spans="3:35" ht="15.6" thickTop="1" thickBot="1" x14ac:dyDescent="0.35">
      <c r="C145" s="447"/>
      <c r="E145" s="443"/>
      <c r="F145" s="142"/>
      <c r="G145" s="295"/>
      <c r="H145" s="180"/>
      <c r="I145" s="180"/>
      <c r="J145" s="208"/>
      <c r="K145" s="217"/>
      <c r="L145" s="227"/>
      <c r="M145" s="233"/>
      <c r="P145" s="443"/>
      <c r="Q145" s="142"/>
      <c r="R145" s="295"/>
      <c r="S145" s="180"/>
      <c r="T145" s="180"/>
      <c r="U145" s="208"/>
      <c r="V145" s="217"/>
      <c r="W145" s="227"/>
      <c r="X145" s="233"/>
      <c r="AA145" s="443"/>
      <c r="AB145" s="142"/>
      <c r="AC145" s="295"/>
      <c r="AD145" s="180"/>
      <c r="AE145" s="180"/>
      <c r="AF145" s="208"/>
      <c r="AG145" s="217"/>
      <c r="AH145" s="227"/>
      <c r="AI145" s="233"/>
    </row>
    <row r="146" spans="3:35" x14ac:dyDescent="0.3">
      <c r="C146" s="447"/>
    </row>
    <row r="147" spans="3:35" ht="15" thickBot="1" x14ac:dyDescent="0.35">
      <c r="C147" s="447"/>
    </row>
    <row r="148" spans="3:35" ht="15" thickTop="1" x14ac:dyDescent="0.3">
      <c r="C148" s="447"/>
      <c r="E148" s="444" t="s">
        <v>113</v>
      </c>
      <c r="F148" s="115">
        <v>30</v>
      </c>
      <c r="G148" s="296" t="s">
        <v>99</v>
      </c>
      <c r="H148" s="74"/>
      <c r="I148" s="74" t="s">
        <v>10</v>
      </c>
      <c r="J148" s="321">
        <v>108</v>
      </c>
      <c r="K148" s="269">
        <v>3.9</v>
      </c>
      <c r="L148" s="270">
        <v>20.399999999999999</v>
      </c>
      <c r="M148" s="271">
        <v>2.1</v>
      </c>
      <c r="P148" s="444" t="s">
        <v>113</v>
      </c>
      <c r="Q148" s="115">
        <v>20</v>
      </c>
      <c r="R148" s="296" t="s">
        <v>99</v>
      </c>
      <c r="S148" s="74"/>
      <c r="T148" s="74" t="s">
        <v>40</v>
      </c>
      <c r="U148" s="268">
        <v>76.600000000000009</v>
      </c>
      <c r="V148" s="269">
        <v>1.3</v>
      </c>
      <c r="W148" s="270">
        <v>17.3</v>
      </c>
      <c r="X148" s="271">
        <v>0.2</v>
      </c>
      <c r="AA148" s="444" t="s">
        <v>113</v>
      </c>
      <c r="AB148" s="115">
        <v>35</v>
      </c>
      <c r="AC148" s="296" t="s">
        <v>99</v>
      </c>
      <c r="AD148" s="74"/>
      <c r="AE148" s="74" t="s">
        <v>145</v>
      </c>
      <c r="AF148" s="268">
        <v>70.699999999999989</v>
      </c>
      <c r="AG148" s="269">
        <v>3.8499999999999996</v>
      </c>
      <c r="AH148" s="270">
        <v>11.549999999999999</v>
      </c>
      <c r="AI148" s="271">
        <v>0.17499999999999999</v>
      </c>
    </row>
    <row r="149" spans="3:35" x14ac:dyDescent="0.3">
      <c r="C149" s="447"/>
      <c r="E149" s="445"/>
      <c r="F149" s="116">
        <v>20</v>
      </c>
      <c r="G149" s="297" t="s">
        <v>99</v>
      </c>
      <c r="H149" s="76"/>
      <c r="I149" s="76" t="s">
        <v>14</v>
      </c>
      <c r="J149" s="322">
        <v>120</v>
      </c>
      <c r="K149" s="273">
        <v>4.8000000000000007</v>
      </c>
      <c r="L149" s="274">
        <v>2.4000000000000004</v>
      </c>
      <c r="M149" s="275">
        <v>9.6000000000000014</v>
      </c>
      <c r="P149" s="445"/>
      <c r="Q149" s="116">
        <v>15</v>
      </c>
      <c r="R149" s="297" t="s">
        <v>99</v>
      </c>
      <c r="S149" s="76"/>
      <c r="T149" s="76" t="s">
        <v>27</v>
      </c>
      <c r="U149" s="272">
        <v>98.1</v>
      </c>
      <c r="V149" s="273">
        <v>2.25</v>
      </c>
      <c r="W149" s="274">
        <v>2.1</v>
      </c>
      <c r="X149" s="275">
        <v>9.75</v>
      </c>
      <c r="AA149" s="445"/>
      <c r="AB149" s="116">
        <v>30</v>
      </c>
      <c r="AC149" s="297" t="s">
        <v>99</v>
      </c>
      <c r="AD149" s="76"/>
      <c r="AE149" s="76" t="s">
        <v>80</v>
      </c>
      <c r="AF149" s="322">
        <v>48</v>
      </c>
      <c r="AG149" s="273">
        <v>0.6</v>
      </c>
      <c r="AH149" s="274">
        <v>2.5589999999999997</v>
      </c>
      <c r="AI149" s="275">
        <v>4.3979999999999997</v>
      </c>
    </row>
    <row r="150" spans="3:35" x14ac:dyDescent="0.3">
      <c r="C150" s="447"/>
      <c r="E150" s="445"/>
      <c r="F150" s="116">
        <v>50</v>
      </c>
      <c r="G150" s="297" t="s">
        <v>99</v>
      </c>
      <c r="H150" s="76"/>
      <c r="I150" s="76" t="s">
        <v>25</v>
      </c>
      <c r="J150" s="322">
        <v>30</v>
      </c>
      <c r="K150" s="273">
        <v>0.5</v>
      </c>
      <c r="L150" s="328">
        <v>7</v>
      </c>
      <c r="M150" s="331">
        <v>0</v>
      </c>
      <c r="P150" s="445"/>
      <c r="Q150" s="116">
        <v>70</v>
      </c>
      <c r="R150" s="297" t="s">
        <v>99</v>
      </c>
      <c r="S150" s="76"/>
      <c r="T150" s="76" t="s">
        <v>26</v>
      </c>
      <c r="U150" s="272">
        <v>31.499999999999996</v>
      </c>
      <c r="V150" s="273">
        <v>0.7</v>
      </c>
      <c r="W150" s="274">
        <v>3.5</v>
      </c>
      <c r="X150" s="331">
        <v>0</v>
      </c>
      <c r="AA150" s="445"/>
      <c r="AB150" s="116">
        <v>5</v>
      </c>
      <c r="AC150" s="297" t="s">
        <v>99</v>
      </c>
      <c r="AD150" s="76"/>
      <c r="AE150" s="76" t="s">
        <v>15</v>
      </c>
      <c r="AF150" s="272">
        <v>35.85</v>
      </c>
      <c r="AG150" s="273">
        <v>0.05</v>
      </c>
      <c r="AH150" s="328">
        <v>0</v>
      </c>
      <c r="AI150" s="275">
        <v>4.05</v>
      </c>
    </row>
    <row r="151" spans="3:35" x14ac:dyDescent="0.3">
      <c r="C151" s="447"/>
      <c r="E151" s="445"/>
      <c r="F151" s="107">
        <v>15</v>
      </c>
      <c r="G151" s="297" t="s">
        <v>99</v>
      </c>
      <c r="H151" s="76"/>
      <c r="I151" s="76" t="s">
        <v>134</v>
      </c>
      <c r="J151" s="322">
        <v>60</v>
      </c>
      <c r="K151" s="325">
        <v>12</v>
      </c>
      <c r="L151" s="274">
        <v>1.5</v>
      </c>
      <c r="M151" s="275">
        <v>0.5</v>
      </c>
      <c r="P151" s="445"/>
      <c r="Q151" s="116">
        <v>100</v>
      </c>
      <c r="R151" s="297" t="s">
        <v>99</v>
      </c>
      <c r="S151" s="76"/>
      <c r="T151" s="76" t="s">
        <v>73</v>
      </c>
      <c r="U151" s="322">
        <v>80</v>
      </c>
      <c r="V151" s="325">
        <v>11</v>
      </c>
      <c r="W151" s="328">
        <v>3</v>
      </c>
      <c r="X151" s="275">
        <v>2.2999999999999998</v>
      </c>
      <c r="AA151" s="445"/>
      <c r="AB151" s="116">
        <v>70</v>
      </c>
      <c r="AC151" s="297" t="s">
        <v>99</v>
      </c>
      <c r="AD151" s="76"/>
      <c r="AE151" s="76" t="s">
        <v>34</v>
      </c>
      <c r="AF151" s="322">
        <v>70</v>
      </c>
      <c r="AG151" s="273">
        <v>14.7</v>
      </c>
      <c r="AH151" s="274">
        <v>0.7</v>
      </c>
      <c r="AI151" s="275">
        <v>1.4</v>
      </c>
    </row>
    <row r="152" spans="3:35" x14ac:dyDescent="0.3">
      <c r="C152" s="447"/>
      <c r="E152" s="445"/>
      <c r="F152" s="116"/>
      <c r="G152" s="297"/>
      <c r="H152" s="76"/>
      <c r="I152" s="76"/>
      <c r="J152" s="272"/>
      <c r="K152" s="273"/>
      <c r="L152" s="274"/>
      <c r="M152" s="275"/>
      <c r="P152" s="445"/>
      <c r="Q152" s="116">
        <v>10</v>
      </c>
      <c r="R152" s="297" t="s">
        <v>99</v>
      </c>
      <c r="S152" s="76"/>
      <c r="T152" s="76" t="s">
        <v>20</v>
      </c>
      <c r="U152" s="272">
        <v>48.6</v>
      </c>
      <c r="V152" s="325">
        <v>2</v>
      </c>
      <c r="W152" s="274">
        <v>3.3000000000000003</v>
      </c>
      <c r="X152" s="275">
        <v>3.1</v>
      </c>
      <c r="AA152" s="445"/>
      <c r="AB152" s="116">
        <v>1</v>
      </c>
      <c r="AC152" s="297" t="s">
        <v>101</v>
      </c>
      <c r="AD152" s="76"/>
      <c r="AE152" s="76" t="s">
        <v>5</v>
      </c>
      <c r="AF152" s="322">
        <v>80</v>
      </c>
      <c r="AG152" s="325">
        <v>6</v>
      </c>
      <c r="AH152" s="328">
        <v>0</v>
      </c>
      <c r="AI152" s="331">
        <v>5</v>
      </c>
    </row>
    <row r="153" spans="3:35" ht="15" thickBot="1" x14ac:dyDescent="0.35">
      <c r="C153" s="447"/>
      <c r="E153" s="445"/>
      <c r="F153" s="116"/>
      <c r="G153" s="297"/>
      <c r="H153" s="184"/>
      <c r="I153" s="184"/>
      <c r="J153" s="207"/>
      <c r="K153" s="216"/>
      <c r="L153" s="226"/>
      <c r="M153" s="232"/>
      <c r="P153" s="445"/>
      <c r="Q153" s="116"/>
      <c r="R153" s="297"/>
      <c r="S153" s="184"/>
      <c r="T153" s="184"/>
      <c r="U153" s="207"/>
      <c r="V153" s="216"/>
      <c r="W153" s="226"/>
      <c r="X153" s="232"/>
      <c r="AA153" s="445"/>
      <c r="AB153" s="116"/>
      <c r="AC153" s="297"/>
      <c r="AD153" s="184"/>
      <c r="AE153" s="184"/>
      <c r="AF153" s="207"/>
      <c r="AG153" s="216"/>
      <c r="AH153" s="226"/>
      <c r="AI153" s="232"/>
    </row>
    <row r="154" spans="3:35" ht="15.6" thickTop="1" thickBot="1" x14ac:dyDescent="0.35">
      <c r="C154" s="447"/>
      <c r="E154" s="445"/>
      <c r="F154" s="116"/>
      <c r="G154" s="298"/>
      <c r="H154" s="197" t="s">
        <v>107</v>
      </c>
      <c r="I154" s="198"/>
      <c r="J154" s="323">
        <v>318</v>
      </c>
      <c r="K154" s="199">
        <v>21.200000000000003</v>
      </c>
      <c r="L154" s="199">
        <v>31.299999999999997</v>
      </c>
      <c r="M154" s="200">
        <v>12.200000000000001</v>
      </c>
      <c r="P154" s="445"/>
      <c r="Q154" s="116"/>
      <c r="R154" s="298"/>
      <c r="S154" s="197" t="s">
        <v>107</v>
      </c>
      <c r="T154" s="198"/>
      <c r="U154" s="199">
        <v>334.8</v>
      </c>
      <c r="V154" s="199">
        <v>17.25</v>
      </c>
      <c r="W154" s="199">
        <v>29.200000000000003</v>
      </c>
      <c r="X154" s="200">
        <v>15.35</v>
      </c>
      <c r="AA154" s="445"/>
      <c r="AB154" s="116"/>
      <c r="AC154" s="298"/>
      <c r="AD154" s="197" t="s">
        <v>107</v>
      </c>
      <c r="AE154" s="198"/>
      <c r="AF154" s="199">
        <v>304.54999999999995</v>
      </c>
      <c r="AG154" s="199">
        <v>25.2</v>
      </c>
      <c r="AH154" s="199">
        <v>14.808999999999997</v>
      </c>
      <c r="AI154" s="332">
        <v>15.023</v>
      </c>
    </row>
    <row r="155" spans="3:35" ht="15.6" thickTop="1" thickBot="1" x14ac:dyDescent="0.35">
      <c r="C155" s="447"/>
      <c r="E155" s="446"/>
      <c r="F155" s="117"/>
      <c r="G155" s="299"/>
      <c r="H155" s="185"/>
      <c r="I155" s="185"/>
      <c r="J155" s="208"/>
      <c r="K155" s="217"/>
      <c r="L155" s="227"/>
      <c r="M155" s="233"/>
      <c r="P155" s="446"/>
      <c r="Q155" s="117"/>
      <c r="R155" s="299"/>
      <c r="S155" s="185"/>
      <c r="T155" s="185"/>
      <c r="U155" s="208"/>
      <c r="V155" s="217"/>
      <c r="W155" s="227"/>
      <c r="X155" s="233"/>
      <c r="AA155" s="446"/>
      <c r="AB155" s="117"/>
      <c r="AC155" s="299"/>
      <c r="AD155" s="185"/>
      <c r="AE155" s="185"/>
      <c r="AF155" s="208"/>
      <c r="AG155" s="217"/>
      <c r="AH155" s="227"/>
      <c r="AI155" s="233"/>
    </row>
    <row r="156" spans="3:35" x14ac:dyDescent="0.3">
      <c r="C156" s="447"/>
    </row>
    <row r="157" spans="3:35" ht="15" thickBot="1" x14ac:dyDescent="0.35">
      <c r="C157" s="447"/>
    </row>
    <row r="158" spans="3:35" ht="15" thickTop="1" x14ac:dyDescent="0.3">
      <c r="C158" s="447"/>
      <c r="E158" s="432" t="s">
        <v>114</v>
      </c>
      <c r="F158" s="118">
        <v>90</v>
      </c>
      <c r="G158" s="300" t="s">
        <v>99</v>
      </c>
      <c r="H158" s="79"/>
      <c r="I158" s="79" t="s">
        <v>48</v>
      </c>
      <c r="J158" s="268">
        <v>193.5</v>
      </c>
      <c r="K158" s="269">
        <v>17.100000000000001</v>
      </c>
      <c r="L158" s="327">
        <v>0</v>
      </c>
      <c r="M158" s="271">
        <v>13.5</v>
      </c>
      <c r="P158" s="432" t="s">
        <v>114</v>
      </c>
      <c r="Q158" s="118">
        <v>90</v>
      </c>
      <c r="R158" s="300" t="s">
        <v>99</v>
      </c>
      <c r="S158" s="79"/>
      <c r="T158" s="79" t="s">
        <v>31</v>
      </c>
      <c r="U158" s="268">
        <v>195.3</v>
      </c>
      <c r="V158" s="324">
        <v>18</v>
      </c>
      <c r="W158" s="327">
        <v>0</v>
      </c>
      <c r="X158" s="271">
        <v>12.6</v>
      </c>
      <c r="AA158" s="432" t="s">
        <v>114</v>
      </c>
      <c r="AB158" s="118">
        <v>114.88235294117648</v>
      </c>
      <c r="AC158" s="300" t="s">
        <v>99</v>
      </c>
      <c r="AD158" s="79"/>
      <c r="AE158" s="79" t="s">
        <v>45</v>
      </c>
      <c r="AF158" s="268">
        <v>195.3</v>
      </c>
      <c r="AG158" s="269">
        <v>21.82764705882353</v>
      </c>
      <c r="AH158" s="327">
        <v>0</v>
      </c>
      <c r="AI158" s="271">
        <v>11.488235294117647</v>
      </c>
    </row>
    <row r="159" spans="3:35" x14ac:dyDescent="0.3">
      <c r="C159" s="447"/>
      <c r="E159" s="433"/>
      <c r="F159" s="119">
        <v>150</v>
      </c>
      <c r="G159" s="301" t="s">
        <v>99</v>
      </c>
      <c r="H159" s="81"/>
      <c r="I159" s="81" t="s">
        <v>54</v>
      </c>
      <c r="J159" s="322">
        <v>132</v>
      </c>
      <c r="K159" s="273">
        <v>1.5</v>
      </c>
      <c r="L159" s="274">
        <v>31.5</v>
      </c>
      <c r="M159" s="331">
        <v>0</v>
      </c>
      <c r="P159" s="433"/>
      <c r="Q159" s="119">
        <v>100</v>
      </c>
      <c r="R159" s="301" t="s">
        <v>99</v>
      </c>
      <c r="S159" s="81"/>
      <c r="T159" s="81" t="s">
        <v>42</v>
      </c>
      <c r="U159" s="322">
        <v>130</v>
      </c>
      <c r="V159" s="273">
        <v>2.4</v>
      </c>
      <c r="W159" s="274">
        <v>28.6</v>
      </c>
      <c r="X159" s="275">
        <v>0.2</v>
      </c>
      <c r="AA159" s="433"/>
      <c r="AB159" s="119">
        <v>110.00000000000001</v>
      </c>
      <c r="AC159" s="301" t="s">
        <v>99</v>
      </c>
      <c r="AD159" s="81"/>
      <c r="AE159" s="81" t="s">
        <v>56</v>
      </c>
      <c r="AF159" s="272">
        <v>134.20000000000002</v>
      </c>
      <c r="AG159" s="273">
        <v>4.4000000000000004</v>
      </c>
      <c r="AH159" s="274">
        <v>24.200000000000003</v>
      </c>
      <c r="AI159" s="275">
        <v>1.1000000000000001</v>
      </c>
    </row>
    <row r="160" spans="3:35" x14ac:dyDescent="0.3">
      <c r="C160" s="447"/>
      <c r="E160" s="433"/>
      <c r="F160" s="119">
        <v>5</v>
      </c>
      <c r="G160" s="301" t="s">
        <v>99</v>
      </c>
      <c r="H160" s="81"/>
      <c r="I160" s="81" t="s">
        <v>15</v>
      </c>
      <c r="J160" s="272">
        <v>35.85</v>
      </c>
      <c r="K160" s="273">
        <v>0.05</v>
      </c>
      <c r="L160" s="328">
        <v>0</v>
      </c>
      <c r="M160" s="275">
        <v>4.05</v>
      </c>
      <c r="P160" s="433"/>
      <c r="Q160" s="119">
        <v>5</v>
      </c>
      <c r="R160" s="301" t="s">
        <v>99</v>
      </c>
      <c r="S160" s="81"/>
      <c r="T160" s="81" t="s">
        <v>15</v>
      </c>
      <c r="U160" s="272">
        <v>35.85</v>
      </c>
      <c r="V160" s="273">
        <v>0.05</v>
      </c>
      <c r="W160" s="328">
        <v>0</v>
      </c>
      <c r="X160" s="275">
        <v>4.05</v>
      </c>
      <c r="AA160" s="433"/>
      <c r="AB160" s="119">
        <v>5</v>
      </c>
      <c r="AC160" s="301" t="s">
        <v>99</v>
      </c>
      <c r="AD160" s="81"/>
      <c r="AE160" s="81" t="s">
        <v>21</v>
      </c>
      <c r="AF160" s="322">
        <v>45</v>
      </c>
      <c r="AG160" s="325">
        <v>0</v>
      </c>
      <c r="AH160" s="328">
        <v>0</v>
      </c>
      <c r="AI160" s="331">
        <v>4.95</v>
      </c>
    </row>
    <row r="161" spans="3:35" x14ac:dyDescent="0.3">
      <c r="C161" s="447"/>
      <c r="E161" s="433"/>
      <c r="F161" s="119">
        <v>200</v>
      </c>
      <c r="G161" s="301" t="s">
        <v>99</v>
      </c>
      <c r="H161" s="81"/>
      <c r="I161" s="81" t="s">
        <v>91</v>
      </c>
      <c r="J161" s="322">
        <v>66</v>
      </c>
      <c r="K161" s="325">
        <v>0</v>
      </c>
      <c r="L161" s="328">
        <v>16</v>
      </c>
      <c r="M161" s="331">
        <v>0</v>
      </c>
      <c r="P161" s="433"/>
      <c r="Q161" s="119">
        <v>200</v>
      </c>
      <c r="R161" s="301" t="s">
        <v>99</v>
      </c>
      <c r="S161" s="81"/>
      <c r="T161" s="81" t="s">
        <v>82</v>
      </c>
      <c r="U161" s="322">
        <v>70</v>
      </c>
      <c r="V161" s="273">
        <v>3.78</v>
      </c>
      <c r="W161" s="274">
        <v>15.76</v>
      </c>
      <c r="X161" s="275">
        <v>1.46</v>
      </c>
      <c r="AA161" s="433"/>
      <c r="AB161" s="119">
        <v>200</v>
      </c>
      <c r="AC161" s="301" t="s">
        <v>99</v>
      </c>
      <c r="AD161" s="81"/>
      <c r="AE161" s="81" t="s">
        <v>91</v>
      </c>
      <c r="AF161" s="322">
        <v>66</v>
      </c>
      <c r="AG161" s="325">
        <v>0</v>
      </c>
      <c r="AH161" s="328">
        <v>16</v>
      </c>
      <c r="AI161" s="331">
        <v>0</v>
      </c>
    </row>
    <row r="162" spans="3:35" ht="15" thickBot="1" x14ac:dyDescent="0.35">
      <c r="C162" s="447"/>
      <c r="E162" s="433"/>
      <c r="F162" s="119"/>
      <c r="G162" s="301"/>
      <c r="H162" s="189"/>
      <c r="I162" s="189"/>
      <c r="J162" s="276" t="s">
        <v>108</v>
      </c>
      <c r="K162" s="277" t="s">
        <v>108</v>
      </c>
      <c r="L162" s="278" t="s">
        <v>108</v>
      </c>
      <c r="M162" s="279" t="s">
        <v>108</v>
      </c>
      <c r="P162" s="433"/>
      <c r="Q162" s="119"/>
      <c r="R162" s="301"/>
      <c r="S162" s="189"/>
      <c r="T162" s="189"/>
      <c r="U162" s="276"/>
      <c r="V162" s="277"/>
      <c r="W162" s="278"/>
      <c r="X162" s="279"/>
      <c r="AA162" s="433"/>
      <c r="AB162" s="119"/>
      <c r="AC162" s="301"/>
      <c r="AD162" s="189"/>
      <c r="AE162" s="189"/>
      <c r="AF162" s="276"/>
      <c r="AG162" s="277"/>
      <c r="AH162" s="278"/>
      <c r="AI162" s="279"/>
    </row>
    <row r="163" spans="3:35" ht="15.6" thickTop="1" thickBot="1" x14ac:dyDescent="0.35">
      <c r="C163" s="447"/>
      <c r="E163" s="433"/>
      <c r="F163" s="119"/>
      <c r="G163" s="302"/>
      <c r="H163" s="197" t="s">
        <v>107</v>
      </c>
      <c r="I163" s="198"/>
      <c r="J163" s="199">
        <v>427.35</v>
      </c>
      <c r="K163" s="199">
        <v>18.650000000000002</v>
      </c>
      <c r="L163" s="199">
        <v>47.5</v>
      </c>
      <c r="M163" s="200">
        <v>17.55</v>
      </c>
      <c r="P163" s="433"/>
      <c r="Q163" s="119"/>
      <c r="R163" s="302"/>
      <c r="S163" s="197" t="s">
        <v>107</v>
      </c>
      <c r="T163" s="198"/>
      <c r="U163" s="199">
        <v>431.15000000000003</v>
      </c>
      <c r="V163" s="199">
        <v>24.23</v>
      </c>
      <c r="W163" s="199">
        <v>44.36</v>
      </c>
      <c r="X163" s="200">
        <v>18.309999999999999</v>
      </c>
      <c r="AA163" s="433"/>
      <c r="AB163" s="119"/>
      <c r="AC163" s="302"/>
      <c r="AD163" s="197" t="s">
        <v>107</v>
      </c>
      <c r="AE163" s="198"/>
      <c r="AF163" s="199">
        <v>440.5</v>
      </c>
      <c r="AG163" s="199">
        <v>26.227647058823528</v>
      </c>
      <c r="AH163" s="199">
        <v>40.200000000000003</v>
      </c>
      <c r="AI163" s="200">
        <v>17.538235294117648</v>
      </c>
    </row>
    <row r="164" spans="3:35" ht="15.6" thickTop="1" thickBot="1" x14ac:dyDescent="0.35">
      <c r="C164" s="447"/>
      <c r="E164" s="434"/>
      <c r="F164" s="303"/>
      <c r="G164" s="304"/>
      <c r="H164" s="190"/>
      <c r="I164" s="190"/>
      <c r="J164" s="211"/>
      <c r="K164" s="220"/>
      <c r="L164" s="229"/>
      <c r="M164" s="235"/>
      <c r="P164" s="434"/>
      <c r="Q164" s="303"/>
      <c r="R164" s="304"/>
      <c r="S164" s="190"/>
      <c r="T164" s="190"/>
      <c r="U164" s="211"/>
      <c r="V164" s="220"/>
      <c r="W164" s="229"/>
      <c r="X164" s="235"/>
      <c r="AA164" s="434"/>
      <c r="AB164" s="303"/>
      <c r="AC164" s="304"/>
      <c r="AD164" s="190"/>
      <c r="AE164" s="190"/>
      <c r="AF164" s="211"/>
      <c r="AG164" s="220"/>
      <c r="AH164" s="229"/>
      <c r="AI164" s="235"/>
    </row>
    <row r="165" spans="3:35" ht="15" thickBot="1" x14ac:dyDescent="0.35">
      <c r="C165" s="305"/>
    </row>
    <row r="166" spans="3:35" ht="15" thickBot="1" x14ac:dyDescent="0.35">
      <c r="F166" s="128"/>
      <c r="G166" s="55"/>
      <c r="H166" s="63" t="s">
        <v>106</v>
      </c>
      <c r="I166" s="63"/>
      <c r="J166" s="212">
        <v>1750.55</v>
      </c>
      <c r="K166" s="326">
        <v>146.95000000000002</v>
      </c>
      <c r="L166" s="223">
        <v>160.9</v>
      </c>
      <c r="M166" s="280">
        <v>56.85</v>
      </c>
      <c r="Q166" s="128"/>
      <c r="R166" s="55"/>
      <c r="S166" s="63" t="s">
        <v>106</v>
      </c>
      <c r="T166" s="63"/>
      <c r="U166" s="212">
        <v>1769.5649999999996</v>
      </c>
      <c r="V166" s="221">
        <v>139.7732178217822</v>
      </c>
      <c r="W166" s="223">
        <v>160.18465346534651</v>
      </c>
      <c r="X166" s="280">
        <v>59.802509900990096</v>
      </c>
      <c r="AB166" s="128"/>
      <c r="AC166" s="55"/>
      <c r="AD166" s="63" t="s">
        <v>106</v>
      </c>
      <c r="AE166" s="63"/>
      <c r="AF166" s="212">
        <v>1762.3</v>
      </c>
      <c r="AG166" s="221">
        <v>143.47764705882352</v>
      </c>
      <c r="AH166" s="223">
        <v>131.10899999999998</v>
      </c>
      <c r="AI166" s="333">
        <v>68.01123529411764</v>
      </c>
    </row>
    <row r="167" spans="3:35" x14ac:dyDescent="0.3">
      <c r="F167" s="121"/>
      <c r="G167" s="56"/>
      <c r="H167" s="7"/>
      <c r="I167" s="7"/>
      <c r="J167" s="37"/>
      <c r="K167" s="37"/>
      <c r="L167" s="37"/>
      <c r="M167" s="37"/>
      <c r="Q167" s="121"/>
      <c r="R167" s="56"/>
      <c r="S167" s="7"/>
      <c r="T167" s="7"/>
      <c r="U167" s="37"/>
      <c r="V167" s="37"/>
      <c r="W167" s="37"/>
      <c r="X167" s="37"/>
      <c r="AB167" s="121"/>
      <c r="AC167" s="56"/>
      <c r="AD167" s="7"/>
      <c r="AE167" s="7"/>
      <c r="AF167" s="37"/>
      <c r="AG167" s="37"/>
      <c r="AH167" s="37"/>
      <c r="AI167" s="37"/>
    </row>
    <row r="173" spans="3:35" ht="9.6" customHeight="1" thickBot="1" x14ac:dyDescent="0.35"/>
    <row r="174" spans="3:35" ht="43.2" customHeight="1" thickTop="1" thickBot="1" x14ac:dyDescent="0.35">
      <c r="F174" s="311" t="s">
        <v>69</v>
      </c>
      <c r="G174" s="311" t="s">
        <v>109</v>
      </c>
      <c r="H174" s="312" t="s">
        <v>108</v>
      </c>
      <c r="I174" s="311" t="s">
        <v>70</v>
      </c>
      <c r="J174" s="313" t="s">
        <v>127</v>
      </c>
      <c r="K174" s="314" t="s">
        <v>128</v>
      </c>
      <c r="L174" s="315" t="s">
        <v>2</v>
      </c>
      <c r="M174" s="316" t="s">
        <v>3</v>
      </c>
      <c r="Q174" s="311" t="s">
        <v>69</v>
      </c>
      <c r="R174" s="311" t="s">
        <v>109</v>
      </c>
      <c r="S174" s="312" t="s">
        <v>108</v>
      </c>
      <c r="T174" s="311" t="s">
        <v>70</v>
      </c>
      <c r="U174" s="313" t="s">
        <v>127</v>
      </c>
      <c r="V174" s="314" t="s">
        <v>128</v>
      </c>
      <c r="W174" s="315" t="s">
        <v>2</v>
      </c>
      <c r="X174" s="316" t="s">
        <v>3</v>
      </c>
      <c r="AB174" s="311" t="s">
        <v>69</v>
      </c>
      <c r="AC174" s="311" t="s">
        <v>109</v>
      </c>
      <c r="AD174" s="312" t="s">
        <v>108</v>
      </c>
      <c r="AE174" s="311" t="s">
        <v>70</v>
      </c>
      <c r="AF174" s="313" t="s">
        <v>127</v>
      </c>
      <c r="AG174" s="314" t="s">
        <v>128</v>
      </c>
      <c r="AH174" s="315" t="s">
        <v>2</v>
      </c>
      <c r="AI174" s="316" t="s">
        <v>3</v>
      </c>
    </row>
    <row r="175" spans="3:35" ht="15.6" customHeight="1" thickTop="1" thickBot="1" x14ac:dyDescent="0.35">
      <c r="Q175" s="3"/>
      <c r="R175" s="3"/>
      <c r="T175" s="7"/>
      <c r="U175" s="7"/>
      <c r="V175" s="7"/>
      <c r="W175" s="7"/>
      <c r="X175" s="7"/>
      <c r="AA175" s="7"/>
      <c r="AB175" s="3"/>
      <c r="AC175" s="3"/>
      <c r="AD175" t="s">
        <v>108</v>
      </c>
      <c r="AE175" s="7"/>
      <c r="AF175" s="7"/>
      <c r="AG175" s="7"/>
      <c r="AH175" s="7"/>
      <c r="AI175" s="7"/>
    </row>
    <row r="176" spans="3:35" ht="15" customHeight="1" thickTop="1" x14ac:dyDescent="0.3">
      <c r="C176" s="447" t="s">
        <v>115</v>
      </c>
      <c r="E176" s="435" t="s">
        <v>110</v>
      </c>
      <c r="F176" s="281">
        <v>2</v>
      </c>
      <c r="G176" s="282" t="s">
        <v>100</v>
      </c>
      <c r="H176" s="66"/>
      <c r="I176" s="66" t="s">
        <v>5</v>
      </c>
      <c r="J176" s="321">
        <v>160</v>
      </c>
      <c r="K176" s="324">
        <v>12</v>
      </c>
      <c r="L176" s="327">
        <v>0</v>
      </c>
      <c r="M176" s="330">
        <v>10</v>
      </c>
      <c r="P176" s="435" t="s">
        <v>110</v>
      </c>
      <c r="Q176" s="281">
        <v>65</v>
      </c>
      <c r="R176" s="282" t="s">
        <v>99</v>
      </c>
      <c r="S176" s="66"/>
      <c r="T176" s="66" t="s">
        <v>6</v>
      </c>
      <c r="U176" s="268">
        <v>154.11500000000001</v>
      </c>
      <c r="V176" s="269">
        <v>12.545000000000002</v>
      </c>
      <c r="W176" s="270">
        <v>0.39</v>
      </c>
      <c r="X176" s="271">
        <v>11.375</v>
      </c>
      <c r="AA176" s="435" t="s">
        <v>110</v>
      </c>
      <c r="AB176" s="281">
        <v>200</v>
      </c>
      <c r="AC176" s="282" t="s">
        <v>99</v>
      </c>
      <c r="AD176" s="66"/>
      <c r="AE176" s="66" t="s">
        <v>73</v>
      </c>
      <c r="AF176" s="321">
        <v>160</v>
      </c>
      <c r="AG176" s="324">
        <v>22</v>
      </c>
      <c r="AH176" s="327">
        <v>6</v>
      </c>
      <c r="AI176" s="271">
        <v>4.5999999999999996</v>
      </c>
    </row>
    <row r="177" spans="3:35" x14ac:dyDescent="0.3">
      <c r="C177" s="447"/>
      <c r="E177" s="436"/>
      <c r="F177" s="283">
        <v>1</v>
      </c>
      <c r="G177" s="284" t="s">
        <v>101</v>
      </c>
      <c r="H177" s="60"/>
      <c r="I177" s="60" t="s">
        <v>7</v>
      </c>
      <c r="J177" s="322">
        <v>141</v>
      </c>
      <c r="K177" s="273">
        <v>5.4</v>
      </c>
      <c r="L177" s="274">
        <v>27.2</v>
      </c>
      <c r="M177" s="275">
        <v>1.7</v>
      </c>
      <c r="P177" s="436"/>
      <c r="Q177" s="283">
        <v>69.801980198019791</v>
      </c>
      <c r="R177" s="284" t="s">
        <v>99</v>
      </c>
      <c r="S177" s="60"/>
      <c r="T177" s="60" t="s">
        <v>145</v>
      </c>
      <c r="U177" s="322">
        <v>141</v>
      </c>
      <c r="V177" s="273">
        <v>7.6782178217821775</v>
      </c>
      <c r="W177" s="328">
        <v>23.034653465346533</v>
      </c>
      <c r="X177" s="275">
        <v>0.34900990099009899</v>
      </c>
      <c r="AA177" s="436"/>
      <c r="AB177" s="283">
        <v>140</v>
      </c>
      <c r="AC177" s="284" t="s">
        <v>99</v>
      </c>
      <c r="AD177" s="60"/>
      <c r="AE177" s="60" t="s">
        <v>29</v>
      </c>
      <c r="AF177" s="322">
        <v>140</v>
      </c>
      <c r="AG177" s="325">
        <v>0</v>
      </c>
      <c r="AH177" s="274">
        <v>32.199999999999996</v>
      </c>
      <c r="AI177" s="275">
        <v>1.4</v>
      </c>
    </row>
    <row r="178" spans="3:35" x14ac:dyDescent="0.3">
      <c r="C178" s="447"/>
      <c r="E178" s="436"/>
      <c r="F178" s="283">
        <v>50</v>
      </c>
      <c r="G178" s="284" t="s">
        <v>99</v>
      </c>
      <c r="H178" s="60"/>
      <c r="I178" s="60" t="s">
        <v>43</v>
      </c>
      <c r="J178" s="322">
        <v>50</v>
      </c>
      <c r="K178" s="273">
        <v>9.5</v>
      </c>
      <c r="L178" s="274">
        <v>0.5</v>
      </c>
      <c r="M178" s="331">
        <v>1</v>
      </c>
      <c r="P178" s="436"/>
      <c r="Q178" s="283">
        <v>20</v>
      </c>
      <c r="R178" s="284" t="s">
        <v>99</v>
      </c>
      <c r="S178" s="60"/>
      <c r="T178" s="60" t="s">
        <v>41</v>
      </c>
      <c r="U178" s="272">
        <v>55.6</v>
      </c>
      <c r="V178" s="273">
        <v>5.4</v>
      </c>
      <c r="W178" s="274">
        <v>0.4</v>
      </c>
      <c r="X178" s="275">
        <v>3.2</v>
      </c>
      <c r="AA178" s="436"/>
      <c r="AB178" s="283">
        <v>20</v>
      </c>
      <c r="AC178" s="284" t="s">
        <v>99</v>
      </c>
      <c r="AD178" s="60"/>
      <c r="AE178" s="60" t="s">
        <v>14</v>
      </c>
      <c r="AF178" s="322">
        <v>120</v>
      </c>
      <c r="AG178" s="273">
        <v>4.8000000000000007</v>
      </c>
      <c r="AH178" s="274">
        <v>2.4000000000000004</v>
      </c>
      <c r="AI178" s="275">
        <v>9.6000000000000014</v>
      </c>
    </row>
    <row r="179" spans="3:35" x14ac:dyDescent="0.3">
      <c r="C179" s="447"/>
      <c r="E179" s="436"/>
      <c r="F179" s="283">
        <v>5</v>
      </c>
      <c r="G179" s="284" t="s">
        <v>99</v>
      </c>
      <c r="H179" s="60"/>
      <c r="I179" s="60" t="s">
        <v>15</v>
      </c>
      <c r="J179" s="272">
        <v>35.85</v>
      </c>
      <c r="K179" s="273">
        <v>0.05</v>
      </c>
      <c r="L179" s="328">
        <v>0</v>
      </c>
      <c r="M179" s="275">
        <v>4.05</v>
      </c>
      <c r="P179" s="436"/>
      <c r="Q179" s="283">
        <v>25</v>
      </c>
      <c r="R179" s="284" t="s">
        <v>99</v>
      </c>
      <c r="S179" s="60"/>
      <c r="T179" s="60" t="s">
        <v>16</v>
      </c>
      <c r="U179" s="322">
        <v>39</v>
      </c>
      <c r="V179" s="273">
        <v>2.1</v>
      </c>
      <c r="W179" s="274">
        <v>1.7</v>
      </c>
      <c r="X179" s="275">
        <v>2.65</v>
      </c>
      <c r="AA179" s="436"/>
      <c r="AB179" s="283"/>
      <c r="AC179" s="284"/>
      <c r="AD179" s="60"/>
      <c r="AE179" s="60"/>
      <c r="AF179" s="272"/>
      <c r="AG179" s="273"/>
      <c r="AH179" s="274"/>
      <c r="AI179" s="275"/>
    </row>
    <row r="180" spans="3:35" ht="15" thickBot="1" x14ac:dyDescent="0.35">
      <c r="C180" s="447"/>
      <c r="E180" s="436"/>
      <c r="F180" s="283"/>
      <c r="G180" s="284"/>
      <c r="H180" s="173"/>
      <c r="I180" s="173"/>
      <c r="J180" s="276" t="s">
        <v>108</v>
      </c>
      <c r="K180" s="277" t="s">
        <v>108</v>
      </c>
      <c r="L180" s="278" t="s">
        <v>108</v>
      </c>
      <c r="M180" s="279" t="s">
        <v>108</v>
      </c>
      <c r="P180" s="436"/>
      <c r="Q180" s="283"/>
      <c r="R180" s="284"/>
      <c r="S180" s="173"/>
      <c r="T180" s="173"/>
      <c r="U180" s="276"/>
      <c r="V180" s="277"/>
      <c r="W180" s="278"/>
      <c r="X180" s="279"/>
      <c r="AA180" s="436"/>
      <c r="AB180" s="283"/>
      <c r="AC180" s="284"/>
      <c r="AD180" s="173"/>
      <c r="AE180" s="173"/>
      <c r="AF180" s="276"/>
      <c r="AG180" s="277"/>
      <c r="AH180" s="278"/>
      <c r="AI180" s="279"/>
    </row>
    <row r="181" spans="3:35" ht="15.6" thickTop="1" thickBot="1" x14ac:dyDescent="0.35">
      <c r="C181" s="447"/>
      <c r="E181" s="436"/>
      <c r="F181" s="283"/>
      <c r="G181" s="285"/>
      <c r="H181" s="197" t="s">
        <v>107</v>
      </c>
      <c r="I181" s="198"/>
      <c r="J181" s="199">
        <v>386.85</v>
      </c>
      <c r="K181" s="323">
        <v>26.95</v>
      </c>
      <c r="L181" s="199">
        <v>27.7</v>
      </c>
      <c r="M181" s="200">
        <v>16.75</v>
      </c>
      <c r="P181" s="436"/>
      <c r="Q181" s="283"/>
      <c r="R181" s="285"/>
      <c r="S181" s="197" t="s">
        <v>107</v>
      </c>
      <c r="T181" s="198"/>
      <c r="U181" s="199">
        <v>389.71500000000003</v>
      </c>
      <c r="V181" s="199">
        <v>27.723217821782178</v>
      </c>
      <c r="W181" s="199">
        <v>25.524653465346532</v>
      </c>
      <c r="X181" s="200">
        <v>17.574009900990099</v>
      </c>
      <c r="AA181" s="436"/>
      <c r="AB181" s="283"/>
      <c r="AC181" s="285"/>
      <c r="AD181" s="197" t="s">
        <v>107</v>
      </c>
      <c r="AE181" s="198"/>
      <c r="AF181" s="323">
        <v>420</v>
      </c>
      <c r="AG181" s="199">
        <v>26.8</v>
      </c>
      <c r="AH181" s="199">
        <v>40.599999999999994</v>
      </c>
      <c r="AI181" s="200">
        <v>15.600000000000001</v>
      </c>
    </row>
    <row r="182" spans="3:35" ht="15.6" thickTop="1" thickBot="1" x14ac:dyDescent="0.35">
      <c r="C182" s="447"/>
      <c r="E182" s="437"/>
      <c r="F182" s="286"/>
      <c r="G182" s="287"/>
      <c r="H182" s="174"/>
      <c r="I182" s="174"/>
      <c r="J182" s="208"/>
      <c r="K182" s="217"/>
      <c r="L182" s="227"/>
      <c r="M182" s="233"/>
      <c r="P182" s="437"/>
      <c r="Q182" s="286"/>
      <c r="R182" s="287"/>
      <c r="S182" s="174"/>
      <c r="T182" s="174"/>
      <c r="U182" s="208"/>
      <c r="V182" s="217"/>
      <c r="W182" s="227"/>
      <c r="X182" s="233"/>
      <c r="AA182" s="437"/>
      <c r="AB182" s="286"/>
      <c r="AC182" s="287"/>
      <c r="AD182" s="174"/>
      <c r="AE182" s="174"/>
      <c r="AF182" s="208"/>
      <c r="AG182" s="217"/>
      <c r="AH182" s="227"/>
      <c r="AI182" s="233"/>
    </row>
    <row r="183" spans="3:35" x14ac:dyDescent="0.3">
      <c r="C183" s="447"/>
    </row>
    <row r="184" spans="3:35" ht="15" thickBot="1" x14ac:dyDescent="0.35">
      <c r="C184" s="447"/>
    </row>
    <row r="185" spans="3:35" ht="15" customHeight="1" thickTop="1" x14ac:dyDescent="0.3">
      <c r="C185" s="447"/>
      <c r="E185" s="438" t="s">
        <v>111</v>
      </c>
      <c r="F185" s="112">
        <v>250</v>
      </c>
      <c r="G185" s="288" t="s">
        <v>99</v>
      </c>
      <c r="H185" s="67"/>
      <c r="I185" s="67" t="s">
        <v>18</v>
      </c>
      <c r="J185" s="268">
        <v>162.5</v>
      </c>
      <c r="K185" s="324">
        <v>30</v>
      </c>
      <c r="L185" s="327">
        <v>10</v>
      </c>
      <c r="M185" s="271">
        <v>2.5</v>
      </c>
      <c r="P185" s="438" t="s">
        <v>111</v>
      </c>
      <c r="Q185" s="112">
        <v>145</v>
      </c>
      <c r="R185" s="288" t="s">
        <v>99</v>
      </c>
      <c r="S185" s="67"/>
      <c r="T185" s="67" t="s">
        <v>44</v>
      </c>
      <c r="U185" s="321">
        <v>160.94999999999999</v>
      </c>
      <c r="V185" s="269">
        <v>35.67</v>
      </c>
      <c r="W185" s="270">
        <v>2.9</v>
      </c>
      <c r="X185" s="271">
        <v>0.72499999999999998</v>
      </c>
      <c r="AA185" s="438" t="s">
        <v>111</v>
      </c>
      <c r="AB185" s="112">
        <v>160</v>
      </c>
      <c r="AC185" s="288" t="s">
        <v>99</v>
      </c>
      <c r="AD185" s="67"/>
      <c r="AE185" s="67" t="s">
        <v>43</v>
      </c>
      <c r="AF185" s="321">
        <v>160</v>
      </c>
      <c r="AG185" s="269">
        <v>30.400000000000002</v>
      </c>
      <c r="AH185" s="270">
        <v>1.6</v>
      </c>
      <c r="AI185" s="271">
        <v>3.2</v>
      </c>
    </row>
    <row r="186" spans="3:35" x14ac:dyDescent="0.3">
      <c r="C186" s="447"/>
      <c r="E186" s="439"/>
      <c r="F186" s="113"/>
      <c r="G186" s="289"/>
      <c r="H186" s="62"/>
      <c r="I186" s="62"/>
      <c r="J186" s="272" t="s">
        <v>108</v>
      </c>
      <c r="K186" s="273" t="s">
        <v>108</v>
      </c>
      <c r="L186" s="274" t="s">
        <v>108</v>
      </c>
      <c r="M186" s="275" t="s">
        <v>108</v>
      </c>
      <c r="P186" s="439"/>
      <c r="Q186" s="113"/>
      <c r="R186" s="289"/>
      <c r="S186" s="62"/>
      <c r="T186" s="62"/>
      <c r="U186" s="272" t="s">
        <v>108</v>
      </c>
      <c r="V186" s="273" t="s">
        <v>108</v>
      </c>
      <c r="W186" s="274" t="s">
        <v>108</v>
      </c>
      <c r="X186" s="275" t="s">
        <v>108</v>
      </c>
      <c r="AA186" s="439"/>
      <c r="AB186" s="113">
        <v>10</v>
      </c>
      <c r="AC186" s="289" t="s">
        <v>99</v>
      </c>
      <c r="AD186" s="62"/>
      <c r="AE186" s="62" t="s">
        <v>19</v>
      </c>
      <c r="AF186" s="322">
        <v>23</v>
      </c>
      <c r="AG186" s="273">
        <v>0.70000000000000007</v>
      </c>
      <c r="AH186" s="274">
        <v>0.5</v>
      </c>
      <c r="AI186" s="331">
        <v>2</v>
      </c>
    </row>
    <row r="187" spans="3:35" x14ac:dyDescent="0.3">
      <c r="C187" s="447"/>
      <c r="E187" s="439"/>
      <c r="F187" s="106">
        <v>15</v>
      </c>
      <c r="G187" s="289" t="s">
        <v>99</v>
      </c>
      <c r="H187" s="62"/>
      <c r="I187" s="62" t="s">
        <v>134</v>
      </c>
      <c r="J187" s="322">
        <v>60</v>
      </c>
      <c r="K187" s="325">
        <v>12</v>
      </c>
      <c r="L187" s="274">
        <v>1.5</v>
      </c>
      <c r="M187" s="275">
        <v>0.5</v>
      </c>
      <c r="P187" s="439"/>
      <c r="Q187" s="106">
        <v>1.5</v>
      </c>
      <c r="R187" s="289" t="s">
        <v>103</v>
      </c>
      <c r="S187" s="62"/>
      <c r="T187" s="62" t="s">
        <v>8</v>
      </c>
      <c r="U187" s="272">
        <v>58.5</v>
      </c>
      <c r="V187" s="273">
        <v>1.2000000000000002</v>
      </c>
      <c r="W187" s="328">
        <v>12</v>
      </c>
      <c r="X187" s="275">
        <v>0.44999999999999996</v>
      </c>
      <c r="AA187" s="439"/>
      <c r="AB187" s="113">
        <v>1</v>
      </c>
      <c r="AC187" s="289" t="s">
        <v>101</v>
      </c>
      <c r="AD187" s="62"/>
      <c r="AE187" s="62" t="s">
        <v>17</v>
      </c>
      <c r="AF187" s="272">
        <v>35.4</v>
      </c>
      <c r="AG187" s="325">
        <v>1</v>
      </c>
      <c r="AH187" s="274">
        <v>6.3000000000000007</v>
      </c>
      <c r="AI187" s="275">
        <v>0.5</v>
      </c>
    </row>
    <row r="188" spans="3:35" x14ac:dyDescent="0.3">
      <c r="C188" s="447"/>
      <c r="E188" s="439"/>
      <c r="F188" s="113"/>
      <c r="G188" s="289"/>
      <c r="H188" s="62"/>
      <c r="I188" s="62"/>
      <c r="J188" s="272"/>
      <c r="K188" s="273"/>
      <c r="L188" s="274"/>
      <c r="M188" s="275"/>
      <c r="P188" s="439"/>
      <c r="Q188" s="113"/>
      <c r="R188" s="289"/>
      <c r="S188" s="62"/>
      <c r="T188" s="62"/>
      <c r="U188" s="272"/>
      <c r="V188" s="273"/>
      <c r="W188" s="274"/>
      <c r="X188" s="275"/>
      <c r="AA188" s="439"/>
      <c r="AB188" s="113"/>
      <c r="AC188" s="289"/>
      <c r="AD188" s="62"/>
      <c r="AE188" s="62"/>
      <c r="AF188" s="272"/>
      <c r="AG188" s="273"/>
      <c r="AH188" s="274"/>
      <c r="AI188" s="275"/>
    </row>
    <row r="189" spans="3:35" ht="15" thickBot="1" x14ac:dyDescent="0.35">
      <c r="C189" s="447"/>
      <c r="E189" s="439"/>
      <c r="F189" s="113"/>
      <c r="G189" s="289"/>
      <c r="H189" s="70"/>
      <c r="I189" s="70"/>
      <c r="J189" s="276"/>
      <c r="K189" s="277"/>
      <c r="L189" s="278"/>
      <c r="M189" s="279"/>
      <c r="P189" s="439"/>
      <c r="Q189" s="113"/>
      <c r="R189" s="289"/>
      <c r="S189" s="70"/>
      <c r="T189" s="70"/>
      <c r="U189" s="276"/>
      <c r="V189" s="277"/>
      <c r="W189" s="278"/>
      <c r="X189" s="279"/>
      <c r="AA189" s="439"/>
      <c r="AB189" s="113"/>
      <c r="AC189" s="289"/>
      <c r="AD189" s="70"/>
      <c r="AE189" s="70"/>
      <c r="AF189" s="276"/>
      <c r="AG189" s="277"/>
      <c r="AH189" s="278"/>
      <c r="AI189" s="279"/>
    </row>
    <row r="190" spans="3:35" ht="15.6" thickTop="1" thickBot="1" x14ac:dyDescent="0.35">
      <c r="C190" s="447"/>
      <c r="E190" s="439"/>
      <c r="F190" s="113"/>
      <c r="G190" s="290"/>
      <c r="H190" s="197" t="s">
        <v>107</v>
      </c>
      <c r="I190" s="198"/>
      <c r="J190" s="199">
        <v>222.5</v>
      </c>
      <c r="K190" s="323">
        <v>42</v>
      </c>
      <c r="L190" s="199">
        <v>11.5</v>
      </c>
      <c r="M190" s="332">
        <v>3</v>
      </c>
      <c r="P190" s="439"/>
      <c r="Q190" s="113"/>
      <c r="R190" s="290"/>
      <c r="S190" s="197" t="s">
        <v>107</v>
      </c>
      <c r="T190" s="198"/>
      <c r="U190" s="199">
        <v>219.45</v>
      </c>
      <c r="V190" s="199">
        <v>36.870000000000005</v>
      </c>
      <c r="W190" s="199">
        <v>14.9</v>
      </c>
      <c r="X190" s="200">
        <v>1.1749999999999998</v>
      </c>
      <c r="AA190" s="439"/>
      <c r="AB190" s="113"/>
      <c r="AC190" s="290"/>
      <c r="AD190" s="197" t="s">
        <v>107</v>
      </c>
      <c r="AE190" s="198"/>
      <c r="AF190" s="199">
        <v>218.4</v>
      </c>
      <c r="AG190" s="199">
        <v>32.1</v>
      </c>
      <c r="AH190" s="199">
        <v>8.4</v>
      </c>
      <c r="AI190" s="200">
        <v>5.7</v>
      </c>
    </row>
    <row r="191" spans="3:35" ht="15.6" thickTop="1" thickBot="1" x14ac:dyDescent="0.35">
      <c r="C191" s="447"/>
      <c r="E191" s="440"/>
      <c r="F191" s="114"/>
      <c r="G191" s="291"/>
      <c r="H191" s="177"/>
      <c r="I191" s="177"/>
      <c r="J191" s="208" t="s">
        <v>108</v>
      </c>
      <c r="K191" s="217" t="s">
        <v>108</v>
      </c>
      <c r="L191" s="227" t="s">
        <v>108</v>
      </c>
      <c r="M191" s="233" t="s">
        <v>108</v>
      </c>
      <c r="P191" s="440"/>
      <c r="Q191" s="114"/>
      <c r="R191" s="291"/>
      <c r="S191" s="177"/>
      <c r="T191" s="177"/>
      <c r="U191" s="208" t="s">
        <v>108</v>
      </c>
      <c r="V191" s="217" t="s">
        <v>108</v>
      </c>
      <c r="W191" s="227" t="s">
        <v>108</v>
      </c>
      <c r="X191" s="233" t="s">
        <v>108</v>
      </c>
      <c r="AA191" s="440"/>
      <c r="AB191" s="114"/>
      <c r="AC191" s="291"/>
      <c r="AD191" s="177"/>
      <c r="AE191" s="177"/>
      <c r="AF191" s="208" t="s">
        <v>108</v>
      </c>
      <c r="AG191" s="217" t="s">
        <v>108</v>
      </c>
      <c r="AH191" s="227" t="s">
        <v>108</v>
      </c>
      <c r="AI191" s="233" t="s">
        <v>108</v>
      </c>
    </row>
    <row r="192" spans="3:35" x14ac:dyDescent="0.3">
      <c r="C192" s="447"/>
    </row>
    <row r="193" spans="3:35" ht="15" thickBot="1" x14ac:dyDescent="0.35">
      <c r="C193" s="447"/>
    </row>
    <row r="194" spans="3:35" ht="15" customHeight="1" thickTop="1" x14ac:dyDescent="0.3">
      <c r="C194" s="447"/>
      <c r="E194" s="441" t="s">
        <v>112</v>
      </c>
      <c r="F194" s="139">
        <v>160</v>
      </c>
      <c r="G194" s="292" t="s">
        <v>99</v>
      </c>
      <c r="H194" s="87"/>
      <c r="I194" s="87" t="s">
        <v>23</v>
      </c>
      <c r="J194" s="321">
        <v>176</v>
      </c>
      <c r="K194" s="269">
        <v>36.800000000000004</v>
      </c>
      <c r="L194" s="327">
        <v>0</v>
      </c>
      <c r="M194" s="271">
        <v>3.2</v>
      </c>
      <c r="P194" s="441" t="s">
        <v>112</v>
      </c>
      <c r="Q194" s="139">
        <v>160</v>
      </c>
      <c r="R194" s="292" t="s">
        <v>99</v>
      </c>
      <c r="S194" s="87"/>
      <c r="T194" s="87" t="s">
        <v>51</v>
      </c>
      <c r="U194" s="321">
        <v>176</v>
      </c>
      <c r="V194" s="269">
        <v>33.6</v>
      </c>
      <c r="W194" s="327">
        <v>0</v>
      </c>
      <c r="X194" s="271">
        <v>3.6799999999999997</v>
      </c>
      <c r="AA194" s="441" t="s">
        <v>112</v>
      </c>
      <c r="AB194" s="139">
        <v>150</v>
      </c>
      <c r="AC194" s="292" t="s">
        <v>99</v>
      </c>
      <c r="AD194" s="87"/>
      <c r="AE194" s="87" t="s">
        <v>86</v>
      </c>
      <c r="AF194" s="321">
        <v>234</v>
      </c>
      <c r="AG194" s="324">
        <v>30</v>
      </c>
      <c r="AH194" s="327">
        <v>0</v>
      </c>
      <c r="AI194" s="330">
        <v>12</v>
      </c>
    </row>
    <row r="195" spans="3:35" x14ac:dyDescent="0.3">
      <c r="C195" s="447"/>
      <c r="E195" s="442"/>
      <c r="F195" s="140">
        <v>180</v>
      </c>
      <c r="G195" s="293" t="s">
        <v>99</v>
      </c>
      <c r="H195" s="89"/>
      <c r="I195" s="89" t="s">
        <v>42</v>
      </c>
      <c r="J195" s="322">
        <v>234</v>
      </c>
      <c r="K195" s="273">
        <v>4.32</v>
      </c>
      <c r="L195" s="274">
        <v>51.480000000000004</v>
      </c>
      <c r="M195" s="275">
        <v>0.36000000000000004</v>
      </c>
      <c r="P195" s="442"/>
      <c r="Q195" s="140">
        <v>260</v>
      </c>
      <c r="R195" s="293" t="s">
        <v>99</v>
      </c>
      <c r="S195" s="89"/>
      <c r="T195" s="89" t="s">
        <v>54</v>
      </c>
      <c r="U195" s="272">
        <v>228.8</v>
      </c>
      <c r="V195" s="273">
        <v>2.6</v>
      </c>
      <c r="W195" s="274">
        <v>54.6</v>
      </c>
      <c r="X195" s="331">
        <v>0</v>
      </c>
      <c r="AA195" s="442"/>
      <c r="AB195" s="140">
        <v>120</v>
      </c>
      <c r="AC195" s="293" t="s">
        <v>99</v>
      </c>
      <c r="AD195" s="89"/>
      <c r="AE195" s="89" t="s">
        <v>87</v>
      </c>
      <c r="AF195" s="272">
        <v>166.79999999999998</v>
      </c>
      <c r="AG195" s="273">
        <v>5.1599999999999993</v>
      </c>
      <c r="AH195" s="274">
        <v>33.239999999999995</v>
      </c>
      <c r="AI195" s="275">
        <v>0.6</v>
      </c>
    </row>
    <row r="196" spans="3:35" x14ac:dyDescent="0.3">
      <c r="C196" s="447"/>
      <c r="E196" s="442"/>
      <c r="F196" s="140">
        <v>5</v>
      </c>
      <c r="G196" s="293" t="s">
        <v>99</v>
      </c>
      <c r="H196" s="89"/>
      <c r="I196" s="89" t="s">
        <v>15</v>
      </c>
      <c r="J196" s="272">
        <v>35.85</v>
      </c>
      <c r="K196" s="273">
        <v>0.05</v>
      </c>
      <c r="L196" s="328">
        <v>0</v>
      </c>
      <c r="M196" s="275">
        <v>4.05</v>
      </c>
      <c r="P196" s="442"/>
      <c r="Q196" s="140">
        <v>3.9833333333333334</v>
      </c>
      <c r="R196" s="293" t="s">
        <v>137</v>
      </c>
      <c r="S196" s="89"/>
      <c r="T196" s="89" t="s">
        <v>21</v>
      </c>
      <c r="U196" s="272">
        <v>35.85</v>
      </c>
      <c r="V196" s="325">
        <v>0</v>
      </c>
      <c r="W196" s="328">
        <v>0</v>
      </c>
      <c r="X196" s="275">
        <v>3.9434999999999998</v>
      </c>
      <c r="AA196" s="442"/>
      <c r="AB196" s="140">
        <v>5</v>
      </c>
      <c r="AC196" s="293" t="s">
        <v>99</v>
      </c>
      <c r="AD196" s="89"/>
      <c r="AE196" s="89" t="s">
        <v>15</v>
      </c>
      <c r="AF196" s="272">
        <v>35.85</v>
      </c>
      <c r="AG196" s="273">
        <v>0.05</v>
      </c>
      <c r="AH196" s="328">
        <v>0</v>
      </c>
      <c r="AI196" s="275">
        <v>4.05</v>
      </c>
    </row>
    <row r="197" spans="3:35" x14ac:dyDescent="0.3">
      <c r="C197" s="447"/>
      <c r="E197" s="442"/>
      <c r="F197" s="140"/>
      <c r="G197" s="293"/>
      <c r="H197" s="89"/>
      <c r="I197" s="89"/>
      <c r="J197" s="272"/>
      <c r="K197" s="273"/>
      <c r="L197" s="274"/>
      <c r="M197" s="275"/>
      <c r="P197" s="442"/>
      <c r="Q197" s="140"/>
      <c r="R197" s="293"/>
      <c r="S197" s="89"/>
      <c r="T197" s="89"/>
      <c r="U197" s="272"/>
      <c r="V197" s="273"/>
      <c r="W197" s="274"/>
      <c r="X197" s="275"/>
      <c r="AA197" s="442"/>
      <c r="AB197" s="140"/>
      <c r="AC197" s="293"/>
      <c r="AD197" s="89"/>
      <c r="AE197" s="89"/>
      <c r="AF197" s="272"/>
      <c r="AG197" s="273"/>
      <c r="AH197" s="274"/>
      <c r="AI197" s="275"/>
    </row>
    <row r="198" spans="3:35" ht="15" thickBot="1" x14ac:dyDescent="0.35">
      <c r="C198" s="447"/>
      <c r="E198" s="442"/>
      <c r="F198" s="140"/>
      <c r="G198" s="293"/>
      <c r="H198" s="105"/>
      <c r="I198" s="105"/>
      <c r="J198" s="207"/>
      <c r="K198" s="216"/>
      <c r="L198" s="226"/>
      <c r="M198" s="232"/>
      <c r="P198" s="442"/>
      <c r="Q198" s="140"/>
      <c r="R198" s="293"/>
      <c r="S198" s="105"/>
      <c r="T198" s="105"/>
      <c r="U198" s="207"/>
      <c r="V198" s="216"/>
      <c r="W198" s="226"/>
      <c r="X198" s="232"/>
      <c r="AA198" s="442"/>
      <c r="AB198" s="140"/>
      <c r="AC198" s="293"/>
      <c r="AD198" s="105"/>
      <c r="AE198" s="105"/>
      <c r="AF198" s="207"/>
      <c r="AG198" s="216"/>
      <c r="AH198" s="226"/>
      <c r="AI198" s="232"/>
    </row>
    <row r="199" spans="3:35" ht="15.6" thickTop="1" thickBot="1" x14ac:dyDescent="0.35">
      <c r="C199" s="447"/>
      <c r="E199" s="442"/>
      <c r="F199" s="140"/>
      <c r="G199" s="294"/>
      <c r="H199" s="197" t="s">
        <v>107</v>
      </c>
      <c r="I199" s="198"/>
      <c r="J199" s="199">
        <v>445.85</v>
      </c>
      <c r="K199" s="199">
        <v>41.17</v>
      </c>
      <c r="L199" s="199">
        <v>51.480000000000004</v>
      </c>
      <c r="M199" s="200">
        <v>7.6099999999999994</v>
      </c>
      <c r="P199" s="442"/>
      <c r="Q199" s="140"/>
      <c r="R199" s="294"/>
      <c r="S199" s="197" t="s">
        <v>107</v>
      </c>
      <c r="T199" s="198"/>
      <c r="U199" s="199">
        <v>440.65000000000003</v>
      </c>
      <c r="V199" s="199">
        <v>36.200000000000003</v>
      </c>
      <c r="W199" s="199">
        <v>54.6</v>
      </c>
      <c r="X199" s="200">
        <v>7.6234999999999999</v>
      </c>
      <c r="AA199" s="442"/>
      <c r="AB199" s="140"/>
      <c r="AC199" s="294"/>
      <c r="AD199" s="197" t="s">
        <v>107</v>
      </c>
      <c r="AE199" s="198"/>
      <c r="AF199" s="199">
        <v>436.65</v>
      </c>
      <c r="AG199" s="199">
        <v>35.209999999999994</v>
      </c>
      <c r="AH199" s="199">
        <v>33.239999999999995</v>
      </c>
      <c r="AI199" s="200">
        <v>16.649999999999999</v>
      </c>
    </row>
    <row r="200" spans="3:35" ht="15.6" thickTop="1" thickBot="1" x14ac:dyDescent="0.35">
      <c r="C200" s="447"/>
      <c r="E200" s="443"/>
      <c r="F200" s="142"/>
      <c r="G200" s="295"/>
      <c r="H200" s="180"/>
      <c r="I200" s="180"/>
      <c r="J200" s="208"/>
      <c r="K200" s="217"/>
      <c r="L200" s="227"/>
      <c r="M200" s="233"/>
      <c r="P200" s="443"/>
      <c r="Q200" s="142"/>
      <c r="R200" s="295"/>
      <c r="S200" s="180"/>
      <c r="T200" s="180"/>
      <c r="U200" s="208"/>
      <c r="V200" s="217"/>
      <c r="W200" s="227"/>
      <c r="X200" s="233"/>
      <c r="AA200" s="443"/>
      <c r="AB200" s="142"/>
      <c r="AC200" s="295"/>
      <c r="AD200" s="180"/>
      <c r="AE200" s="180"/>
      <c r="AF200" s="208"/>
      <c r="AG200" s="217"/>
      <c r="AH200" s="227"/>
      <c r="AI200" s="233"/>
    </row>
    <row r="201" spans="3:35" x14ac:dyDescent="0.3">
      <c r="C201" s="447"/>
    </row>
    <row r="202" spans="3:35" ht="15" thickBot="1" x14ac:dyDescent="0.35">
      <c r="C202" s="447"/>
    </row>
    <row r="203" spans="3:35" ht="15" customHeight="1" thickTop="1" x14ac:dyDescent="0.3">
      <c r="C203" s="447"/>
      <c r="E203" s="444" t="s">
        <v>113</v>
      </c>
      <c r="F203" s="115">
        <v>40</v>
      </c>
      <c r="G203" s="296" t="s">
        <v>99</v>
      </c>
      <c r="H203" s="74"/>
      <c r="I203" s="74" t="s">
        <v>10</v>
      </c>
      <c r="J203" s="321">
        <v>144</v>
      </c>
      <c r="K203" s="269">
        <v>5.2</v>
      </c>
      <c r="L203" s="270">
        <v>27.200000000000003</v>
      </c>
      <c r="M203" s="271">
        <v>2.8000000000000003</v>
      </c>
      <c r="P203" s="444" t="s">
        <v>113</v>
      </c>
      <c r="Q203" s="115">
        <v>40</v>
      </c>
      <c r="R203" s="296" t="s">
        <v>99</v>
      </c>
      <c r="S203" s="74"/>
      <c r="T203" s="74" t="s">
        <v>40</v>
      </c>
      <c r="U203" s="268">
        <v>153.20000000000002</v>
      </c>
      <c r="V203" s="269">
        <v>2.6</v>
      </c>
      <c r="W203" s="270">
        <v>34.6</v>
      </c>
      <c r="X203" s="271">
        <v>0.4</v>
      </c>
      <c r="AA203" s="444" t="s">
        <v>113</v>
      </c>
      <c r="AB203" s="115">
        <v>70</v>
      </c>
      <c r="AC203" s="296" t="s">
        <v>99</v>
      </c>
      <c r="AD203" s="74"/>
      <c r="AE203" s="74" t="s">
        <v>145</v>
      </c>
      <c r="AF203" s="268">
        <v>141.39999999999998</v>
      </c>
      <c r="AG203" s="269">
        <v>7.6999999999999993</v>
      </c>
      <c r="AH203" s="270">
        <v>23.099999999999998</v>
      </c>
      <c r="AI203" s="271">
        <v>0.35</v>
      </c>
    </row>
    <row r="204" spans="3:35" x14ac:dyDescent="0.3">
      <c r="C204" s="447"/>
      <c r="E204" s="445"/>
      <c r="F204" s="116">
        <v>35</v>
      </c>
      <c r="G204" s="297" t="s">
        <v>99</v>
      </c>
      <c r="H204" s="76"/>
      <c r="I204" s="76" t="s">
        <v>14</v>
      </c>
      <c r="J204" s="322">
        <v>210</v>
      </c>
      <c r="K204" s="273">
        <v>8.3999999999999986</v>
      </c>
      <c r="L204" s="274">
        <v>4.1999999999999993</v>
      </c>
      <c r="M204" s="275">
        <v>16.799999999999997</v>
      </c>
      <c r="P204" s="445"/>
      <c r="Q204" s="116">
        <v>20</v>
      </c>
      <c r="R204" s="297" t="s">
        <v>99</v>
      </c>
      <c r="S204" s="76"/>
      <c r="T204" s="76" t="s">
        <v>27</v>
      </c>
      <c r="U204" s="272">
        <v>130.80000000000001</v>
      </c>
      <c r="V204" s="325">
        <v>3</v>
      </c>
      <c r="W204" s="274">
        <v>2.8000000000000003</v>
      </c>
      <c r="X204" s="331">
        <v>13</v>
      </c>
      <c r="AA204" s="445"/>
      <c r="AB204" s="116">
        <v>80</v>
      </c>
      <c r="AC204" s="297" t="s">
        <v>99</v>
      </c>
      <c r="AD204" s="76"/>
      <c r="AE204" s="76" t="s">
        <v>80</v>
      </c>
      <c r="AF204" s="322">
        <v>128</v>
      </c>
      <c r="AG204" s="273">
        <v>1.6</v>
      </c>
      <c r="AH204" s="274">
        <v>6.8239999999999998</v>
      </c>
      <c r="AI204" s="275">
        <v>11.728000000000002</v>
      </c>
    </row>
    <row r="205" spans="3:35" x14ac:dyDescent="0.3">
      <c r="C205" s="447"/>
      <c r="E205" s="445"/>
      <c r="F205" s="116">
        <v>50</v>
      </c>
      <c r="G205" s="297" t="s">
        <v>99</v>
      </c>
      <c r="H205" s="76"/>
      <c r="I205" s="76" t="s">
        <v>25</v>
      </c>
      <c r="J205" s="322">
        <v>30</v>
      </c>
      <c r="K205" s="273">
        <v>0.5</v>
      </c>
      <c r="L205" s="328">
        <v>7</v>
      </c>
      <c r="M205" s="331">
        <v>0</v>
      </c>
      <c r="P205" s="445"/>
      <c r="Q205" s="116">
        <v>70</v>
      </c>
      <c r="R205" s="297" t="s">
        <v>99</v>
      </c>
      <c r="S205" s="76"/>
      <c r="T205" s="76" t="s">
        <v>26</v>
      </c>
      <c r="U205" s="272">
        <v>31.499999999999996</v>
      </c>
      <c r="V205" s="273">
        <v>0.7</v>
      </c>
      <c r="W205" s="274">
        <v>3.5</v>
      </c>
      <c r="X205" s="331">
        <v>0</v>
      </c>
      <c r="AA205" s="445"/>
      <c r="AB205" s="116">
        <v>5</v>
      </c>
      <c r="AC205" s="297" t="s">
        <v>99</v>
      </c>
      <c r="AD205" s="76"/>
      <c r="AE205" s="76" t="s">
        <v>15</v>
      </c>
      <c r="AF205" s="272">
        <v>35.85</v>
      </c>
      <c r="AG205" s="273">
        <v>0.05</v>
      </c>
      <c r="AH205" s="328">
        <v>0</v>
      </c>
      <c r="AI205" s="275">
        <v>4.05</v>
      </c>
    </row>
    <row r="206" spans="3:35" x14ac:dyDescent="0.3">
      <c r="C206" s="447"/>
      <c r="E206" s="445"/>
      <c r="F206" s="107">
        <v>15</v>
      </c>
      <c r="G206" s="297" t="s">
        <v>99</v>
      </c>
      <c r="H206" s="76"/>
      <c r="I206" s="76" t="s">
        <v>134</v>
      </c>
      <c r="J206" s="322">
        <v>60</v>
      </c>
      <c r="K206" s="325">
        <v>12</v>
      </c>
      <c r="L206" s="274">
        <v>1.5</v>
      </c>
      <c r="M206" s="275">
        <v>0.5</v>
      </c>
      <c r="P206" s="445"/>
      <c r="Q206" s="116">
        <v>100</v>
      </c>
      <c r="R206" s="297" t="s">
        <v>99</v>
      </c>
      <c r="S206" s="76"/>
      <c r="T206" s="76" t="s">
        <v>73</v>
      </c>
      <c r="U206" s="322">
        <v>80</v>
      </c>
      <c r="V206" s="325">
        <v>11</v>
      </c>
      <c r="W206" s="328">
        <v>3</v>
      </c>
      <c r="X206" s="275">
        <v>2.2999999999999998</v>
      </c>
      <c r="AA206" s="445"/>
      <c r="AB206" s="116">
        <v>70</v>
      </c>
      <c r="AC206" s="297" t="s">
        <v>99</v>
      </c>
      <c r="AD206" s="76"/>
      <c r="AE206" s="76" t="s">
        <v>34</v>
      </c>
      <c r="AF206" s="322">
        <v>70</v>
      </c>
      <c r="AG206" s="273">
        <v>14.7</v>
      </c>
      <c r="AH206" s="274">
        <v>0.7</v>
      </c>
      <c r="AI206" s="275">
        <v>1.4</v>
      </c>
    </row>
    <row r="207" spans="3:35" x14ac:dyDescent="0.3">
      <c r="C207" s="447"/>
      <c r="E207" s="445"/>
      <c r="F207" s="116"/>
      <c r="G207" s="297"/>
      <c r="H207" s="76"/>
      <c r="I207" s="76"/>
      <c r="J207" s="272"/>
      <c r="K207" s="273"/>
      <c r="L207" s="274"/>
      <c r="M207" s="275"/>
      <c r="P207" s="445"/>
      <c r="Q207" s="116">
        <v>15</v>
      </c>
      <c r="R207" s="297" t="s">
        <v>99</v>
      </c>
      <c r="S207" s="76"/>
      <c r="T207" s="76" t="s">
        <v>20</v>
      </c>
      <c r="U207" s="272">
        <v>72.899999999999991</v>
      </c>
      <c r="V207" s="325">
        <v>3</v>
      </c>
      <c r="W207" s="328">
        <v>4.95</v>
      </c>
      <c r="X207" s="275">
        <v>4.6499999999999995</v>
      </c>
      <c r="AA207" s="445"/>
      <c r="AB207" s="116">
        <v>1</v>
      </c>
      <c r="AC207" s="297" t="s">
        <v>101</v>
      </c>
      <c r="AD207" s="76"/>
      <c r="AE207" s="76" t="s">
        <v>5</v>
      </c>
      <c r="AF207" s="322">
        <v>80</v>
      </c>
      <c r="AG207" s="325">
        <v>6</v>
      </c>
      <c r="AH207" s="328">
        <v>0</v>
      </c>
      <c r="AI207" s="331">
        <v>5</v>
      </c>
    </row>
    <row r="208" spans="3:35" ht="15" thickBot="1" x14ac:dyDescent="0.35">
      <c r="C208" s="447"/>
      <c r="E208" s="445"/>
      <c r="F208" s="116"/>
      <c r="G208" s="297"/>
      <c r="H208" s="184"/>
      <c r="I208" s="184"/>
      <c r="J208" s="207"/>
      <c r="K208" s="216"/>
      <c r="L208" s="226"/>
      <c r="M208" s="232"/>
      <c r="P208" s="445"/>
      <c r="Q208" s="116"/>
      <c r="R208" s="297"/>
      <c r="S208" s="184"/>
      <c r="T208" s="184"/>
      <c r="U208" s="207"/>
      <c r="V208" s="216"/>
      <c r="W208" s="226"/>
      <c r="X208" s="232"/>
      <c r="AA208" s="445"/>
      <c r="AB208" s="116"/>
      <c r="AC208" s="297"/>
      <c r="AD208" s="184"/>
      <c r="AE208" s="184"/>
      <c r="AF208" s="207"/>
      <c r="AG208" s="216"/>
      <c r="AH208" s="226"/>
      <c r="AI208" s="232"/>
    </row>
    <row r="209" spans="3:35" ht="15.6" thickTop="1" thickBot="1" x14ac:dyDescent="0.35">
      <c r="C209" s="447"/>
      <c r="E209" s="445"/>
      <c r="F209" s="116"/>
      <c r="G209" s="298"/>
      <c r="H209" s="197" t="s">
        <v>107</v>
      </c>
      <c r="I209" s="198"/>
      <c r="J209" s="323">
        <v>444</v>
      </c>
      <c r="K209" s="199">
        <v>26.099999999999998</v>
      </c>
      <c r="L209" s="199">
        <v>39.900000000000006</v>
      </c>
      <c r="M209" s="200">
        <v>20.099999999999998</v>
      </c>
      <c r="P209" s="445"/>
      <c r="Q209" s="116"/>
      <c r="R209" s="298"/>
      <c r="S209" s="197" t="s">
        <v>107</v>
      </c>
      <c r="T209" s="198"/>
      <c r="U209" s="199">
        <v>468.4</v>
      </c>
      <c r="V209" s="199">
        <v>20.3</v>
      </c>
      <c r="W209" s="199">
        <v>48.85</v>
      </c>
      <c r="X209" s="200">
        <v>20.349999999999998</v>
      </c>
      <c r="AA209" s="445"/>
      <c r="AB209" s="116"/>
      <c r="AC209" s="298"/>
      <c r="AD209" s="197" t="s">
        <v>107</v>
      </c>
      <c r="AE209" s="198"/>
      <c r="AF209" s="199">
        <v>455.25</v>
      </c>
      <c r="AG209" s="199">
        <v>30.049999999999997</v>
      </c>
      <c r="AH209" s="199">
        <v>30.623999999999999</v>
      </c>
      <c r="AI209" s="200">
        <v>22.527999999999999</v>
      </c>
    </row>
    <row r="210" spans="3:35" ht="15.6" thickTop="1" thickBot="1" x14ac:dyDescent="0.35">
      <c r="C210" s="447"/>
      <c r="E210" s="446"/>
      <c r="F210" s="117"/>
      <c r="G210" s="299"/>
      <c r="H210" s="185"/>
      <c r="I210" s="185"/>
      <c r="J210" s="208"/>
      <c r="K210" s="217"/>
      <c r="L210" s="227"/>
      <c r="M210" s="233"/>
      <c r="P210" s="446"/>
      <c r="Q210" s="117"/>
      <c r="R210" s="299"/>
      <c r="S210" s="185"/>
      <c r="T210" s="185"/>
      <c r="U210" s="208"/>
      <c r="V210" s="217"/>
      <c r="W210" s="227"/>
      <c r="X210" s="233"/>
      <c r="AA210" s="446"/>
      <c r="AB210" s="117"/>
      <c r="AC210" s="299"/>
      <c r="AD210" s="185"/>
      <c r="AE210" s="185"/>
      <c r="AF210" s="208"/>
      <c r="AG210" s="217"/>
      <c r="AH210" s="227"/>
      <c r="AI210" s="233"/>
    </row>
    <row r="211" spans="3:35" x14ac:dyDescent="0.3">
      <c r="C211" s="447"/>
    </row>
    <row r="212" spans="3:35" ht="15" thickBot="1" x14ac:dyDescent="0.35">
      <c r="C212" s="447"/>
    </row>
    <row r="213" spans="3:35" ht="15" customHeight="1" thickTop="1" x14ac:dyDescent="0.3">
      <c r="C213" s="447"/>
      <c r="E213" s="432" t="s">
        <v>114</v>
      </c>
      <c r="F213" s="118">
        <v>100</v>
      </c>
      <c r="G213" s="300" t="s">
        <v>99</v>
      </c>
      <c r="H213" s="79"/>
      <c r="I213" s="79" t="s">
        <v>48</v>
      </c>
      <c r="J213" s="321">
        <v>215</v>
      </c>
      <c r="K213" s="324">
        <v>19</v>
      </c>
      <c r="L213" s="327">
        <v>0</v>
      </c>
      <c r="M213" s="330">
        <v>15</v>
      </c>
      <c r="P213" s="432" t="s">
        <v>114</v>
      </c>
      <c r="Q213" s="118">
        <v>100</v>
      </c>
      <c r="R213" s="300" t="s">
        <v>99</v>
      </c>
      <c r="S213" s="79"/>
      <c r="T213" s="79" t="s">
        <v>31</v>
      </c>
      <c r="U213" s="321">
        <v>217</v>
      </c>
      <c r="V213" s="324">
        <v>20</v>
      </c>
      <c r="W213" s="327">
        <v>0</v>
      </c>
      <c r="X213" s="330">
        <v>14</v>
      </c>
      <c r="AA213" s="432" t="s">
        <v>114</v>
      </c>
      <c r="AB213" s="118">
        <v>130</v>
      </c>
      <c r="AC213" s="300" t="s">
        <v>99</v>
      </c>
      <c r="AD213" s="79"/>
      <c r="AE213" s="79" t="s">
        <v>45</v>
      </c>
      <c r="AF213" s="321">
        <v>221</v>
      </c>
      <c r="AG213" s="269">
        <v>24.7</v>
      </c>
      <c r="AH213" s="327">
        <v>0</v>
      </c>
      <c r="AI213" s="330">
        <v>13</v>
      </c>
    </row>
    <row r="214" spans="3:35" x14ac:dyDescent="0.3">
      <c r="C214" s="447"/>
      <c r="E214" s="433"/>
      <c r="F214" s="119">
        <v>160</v>
      </c>
      <c r="G214" s="301" t="s">
        <v>99</v>
      </c>
      <c r="H214" s="81"/>
      <c r="I214" s="81" t="s">
        <v>54</v>
      </c>
      <c r="J214" s="272">
        <v>140.80000000000001</v>
      </c>
      <c r="K214" s="273">
        <v>1.6</v>
      </c>
      <c r="L214" s="274">
        <v>33.6</v>
      </c>
      <c r="M214" s="331">
        <v>0</v>
      </c>
      <c r="P214" s="433"/>
      <c r="Q214" s="119">
        <v>110.00000000000001</v>
      </c>
      <c r="R214" s="301" t="s">
        <v>99</v>
      </c>
      <c r="S214" s="81"/>
      <c r="T214" s="81" t="s">
        <v>42</v>
      </c>
      <c r="U214" s="322">
        <v>143</v>
      </c>
      <c r="V214" s="273">
        <v>2.64</v>
      </c>
      <c r="W214" s="274">
        <v>31.460000000000004</v>
      </c>
      <c r="X214" s="275">
        <v>0.22000000000000003</v>
      </c>
      <c r="AA214" s="433"/>
      <c r="AB214" s="119">
        <v>120</v>
      </c>
      <c r="AC214" s="301" t="s">
        <v>99</v>
      </c>
      <c r="AD214" s="81"/>
      <c r="AE214" s="81" t="s">
        <v>56</v>
      </c>
      <c r="AF214" s="272">
        <v>146.4</v>
      </c>
      <c r="AG214" s="273">
        <v>4.8</v>
      </c>
      <c r="AH214" s="274">
        <v>26.4</v>
      </c>
      <c r="AI214" s="275">
        <v>1.2</v>
      </c>
    </row>
    <row r="215" spans="3:35" x14ac:dyDescent="0.3">
      <c r="C215" s="447"/>
      <c r="E215" s="433"/>
      <c r="F215" s="119">
        <v>10</v>
      </c>
      <c r="G215" s="301" t="s">
        <v>99</v>
      </c>
      <c r="H215" s="81"/>
      <c r="I215" s="81" t="s">
        <v>15</v>
      </c>
      <c r="J215" s="272">
        <v>71.7</v>
      </c>
      <c r="K215" s="273">
        <v>0.1</v>
      </c>
      <c r="L215" s="328">
        <v>0</v>
      </c>
      <c r="M215" s="275">
        <v>8.1</v>
      </c>
      <c r="P215" s="433"/>
      <c r="Q215" s="119">
        <v>10</v>
      </c>
      <c r="R215" s="301" t="s">
        <v>99</v>
      </c>
      <c r="S215" s="81"/>
      <c r="T215" s="81" t="s">
        <v>15</v>
      </c>
      <c r="U215" s="272">
        <v>71.7</v>
      </c>
      <c r="V215" s="273">
        <v>0.1</v>
      </c>
      <c r="W215" s="328">
        <v>0</v>
      </c>
      <c r="X215" s="275">
        <v>8.1</v>
      </c>
      <c r="AA215" s="433"/>
      <c r="AB215" s="119">
        <v>5</v>
      </c>
      <c r="AC215" s="301" t="s">
        <v>99</v>
      </c>
      <c r="AD215" s="81"/>
      <c r="AE215" s="81" t="s">
        <v>21</v>
      </c>
      <c r="AF215" s="322">
        <v>45</v>
      </c>
      <c r="AG215" s="325">
        <v>0</v>
      </c>
      <c r="AH215" s="328">
        <v>0</v>
      </c>
      <c r="AI215" s="331">
        <v>4.95</v>
      </c>
    </row>
    <row r="216" spans="3:35" x14ac:dyDescent="0.3">
      <c r="C216" s="447"/>
      <c r="E216" s="433"/>
      <c r="F216" s="119">
        <v>200</v>
      </c>
      <c r="G216" s="301" t="s">
        <v>99</v>
      </c>
      <c r="H216" s="81"/>
      <c r="I216" s="81" t="s">
        <v>91</v>
      </c>
      <c r="J216" s="322">
        <v>66</v>
      </c>
      <c r="K216" s="325">
        <v>0</v>
      </c>
      <c r="L216" s="328">
        <v>16</v>
      </c>
      <c r="M216" s="331">
        <v>0</v>
      </c>
      <c r="P216" s="433"/>
      <c r="Q216" s="119">
        <v>200</v>
      </c>
      <c r="R216" s="301" t="s">
        <v>99</v>
      </c>
      <c r="S216" s="81"/>
      <c r="T216" s="81" t="s">
        <v>82</v>
      </c>
      <c r="U216" s="322">
        <v>70</v>
      </c>
      <c r="V216" s="273">
        <v>3.78</v>
      </c>
      <c r="W216" s="274">
        <v>15.76</v>
      </c>
      <c r="X216" s="275">
        <v>1.46</v>
      </c>
      <c r="AA216" s="433"/>
      <c r="AB216" s="119">
        <v>200</v>
      </c>
      <c r="AC216" s="301" t="s">
        <v>99</v>
      </c>
      <c r="AD216" s="81"/>
      <c r="AE216" s="81" t="s">
        <v>91</v>
      </c>
      <c r="AF216" s="322">
        <v>66</v>
      </c>
      <c r="AG216" s="325">
        <v>0</v>
      </c>
      <c r="AH216" s="328">
        <v>16</v>
      </c>
      <c r="AI216" s="331">
        <v>0</v>
      </c>
    </row>
    <row r="217" spans="3:35" ht="15" thickBot="1" x14ac:dyDescent="0.35">
      <c r="C217" s="447"/>
      <c r="E217" s="433"/>
      <c r="F217" s="119"/>
      <c r="G217" s="301"/>
      <c r="H217" s="189"/>
      <c r="I217" s="189"/>
      <c r="J217" s="276" t="s">
        <v>108</v>
      </c>
      <c r="K217" s="277" t="s">
        <v>108</v>
      </c>
      <c r="L217" s="278" t="s">
        <v>108</v>
      </c>
      <c r="M217" s="279" t="s">
        <v>108</v>
      </c>
      <c r="P217" s="433"/>
      <c r="Q217" s="119"/>
      <c r="R217" s="301"/>
      <c r="S217" s="189"/>
      <c r="T217" s="189"/>
      <c r="U217" s="276"/>
      <c r="V217" s="277"/>
      <c r="W217" s="278"/>
      <c r="X217" s="279"/>
      <c r="AA217" s="433"/>
      <c r="AB217" s="119"/>
      <c r="AC217" s="301"/>
      <c r="AD217" s="189"/>
      <c r="AE217" s="189"/>
      <c r="AF217" s="276"/>
      <c r="AG217" s="277"/>
      <c r="AH217" s="278"/>
      <c r="AI217" s="279"/>
    </row>
    <row r="218" spans="3:35" ht="15.6" thickTop="1" thickBot="1" x14ac:dyDescent="0.35">
      <c r="C218" s="447"/>
      <c r="E218" s="433"/>
      <c r="F218" s="119"/>
      <c r="G218" s="302"/>
      <c r="H218" s="197" t="s">
        <v>107</v>
      </c>
      <c r="I218" s="198"/>
      <c r="J218" s="199">
        <v>493.5</v>
      </c>
      <c r="K218" s="199">
        <v>20.700000000000003</v>
      </c>
      <c r="L218" s="199">
        <v>49.6</v>
      </c>
      <c r="M218" s="200">
        <v>23.1</v>
      </c>
      <c r="P218" s="433"/>
      <c r="Q218" s="119"/>
      <c r="R218" s="302"/>
      <c r="S218" s="197" t="s">
        <v>107</v>
      </c>
      <c r="T218" s="198"/>
      <c r="U218" s="199">
        <v>501.7</v>
      </c>
      <c r="V218" s="199">
        <v>26.520000000000003</v>
      </c>
      <c r="W218" s="199">
        <v>47.220000000000006</v>
      </c>
      <c r="X218" s="200">
        <v>23.78</v>
      </c>
      <c r="AA218" s="433"/>
      <c r="AB218" s="119"/>
      <c r="AC218" s="302"/>
      <c r="AD218" s="197" t="s">
        <v>107</v>
      </c>
      <c r="AE218" s="198"/>
      <c r="AF218" s="199">
        <v>478.4</v>
      </c>
      <c r="AG218" s="199">
        <v>29.5</v>
      </c>
      <c r="AH218" s="199">
        <v>42.4</v>
      </c>
      <c r="AI218" s="200">
        <v>19.149999999999999</v>
      </c>
    </row>
    <row r="219" spans="3:35" ht="15.6" thickTop="1" thickBot="1" x14ac:dyDescent="0.35">
      <c r="C219" s="447"/>
      <c r="E219" s="434"/>
      <c r="F219" s="303"/>
      <c r="G219" s="304"/>
      <c r="H219" s="306"/>
      <c r="I219" s="306"/>
      <c r="J219" s="307"/>
      <c r="K219" s="308"/>
      <c r="L219" s="309"/>
      <c r="M219" s="310"/>
      <c r="P219" s="434"/>
      <c r="Q219" s="303"/>
      <c r="R219" s="304"/>
      <c r="S219" s="190"/>
      <c r="T219" s="190"/>
      <c r="U219" s="211"/>
      <c r="V219" s="220"/>
      <c r="W219" s="229"/>
      <c r="X219" s="235"/>
      <c r="AA219" s="434"/>
      <c r="AB219" s="303"/>
      <c r="AC219" s="304"/>
      <c r="AD219" s="190"/>
      <c r="AE219" s="190"/>
      <c r="AF219" s="211"/>
      <c r="AG219" s="220"/>
      <c r="AH219" s="229"/>
      <c r="AI219" s="235"/>
    </row>
    <row r="220" spans="3:35" ht="15" thickBot="1" x14ac:dyDescent="0.35">
      <c r="C220" s="305"/>
    </row>
    <row r="221" spans="3:35" ht="15" thickBot="1" x14ac:dyDescent="0.35">
      <c r="F221" s="128"/>
      <c r="G221" s="55"/>
      <c r="H221" s="63" t="s">
        <v>106</v>
      </c>
      <c r="I221" s="63"/>
      <c r="J221" s="212">
        <v>1992.7</v>
      </c>
      <c r="K221" s="221">
        <v>156.91999999999999</v>
      </c>
      <c r="L221" s="223">
        <v>180.18</v>
      </c>
      <c r="M221" s="280">
        <v>70.559999999999988</v>
      </c>
      <c r="Q221" s="128"/>
      <c r="R221" s="55"/>
      <c r="S221" s="63" t="s">
        <v>106</v>
      </c>
      <c r="T221" s="63"/>
      <c r="U221" s="212">
        <v>2019.915</v>
      </c>
      <c r="V221" s="221">
        <v>147.61321782178214</v>
      </c>
      <c r="W221" s="223">
        <v>191.09465346534654</v>
      </c>
      <c r="X221" s="280">
        <v>70.502509900990091</v>
      </c>
      <c r="AB221" s="128"/>
      <c r="AC221" s="55"/>
      <c r="AD221" s="63" t="s">
        <v>106</v>
      </c>
      <c r="AE221" s="63"/>
      <c r="AF221" s="212">
        <v>2008.6999999999998</v>
      </c>
      <c r="AG221" s="221">
        <v>153.66</v>
      </c>
      <c r="AH221" s="223">
        <v>155.26399999999998</v>
      </c>
      <c r="AI221" s="280">
        <v>79.628</v>
      </c>
    </row>
    <row r="222" spans="3:35" x14ac:dyDescent="0.3">
      <c r="F222" s="121"/>
      <c r="G222" s="56"/>
      <c r="H222" s="7"/>
      <c r="I222" s="7"/>
      <c r="J222" s="37"/>
      <c r="K222" s="37"/>
      <c r="L222" s="37"/>
      <c r="M222" s="37"/>
      <c r="Q222" s="121"/>
      <c r="R222" s="56"/>
      <c r="S222" s="7"/>
      <c r="T222" s="7"/>
      <c r="U222" s="37"/>
      <c r="V222" s="37"/>
      <c r="W222" s="37"/>
      <c r="X222" s="37"/>
      <c r="AB222" s="121"/>
      <c r="AC222" s="56"/>
      <c r="AD222" s="7"/>
      <c r="AE222" s="7"/>
      <c r="AF222" s="37"/>
      <c r="AG222" s="37"/>
      <c r="AH222" s="37"/>
      <c r="AI222" s="37"/>
    </row>
    <row r="223" spans="3:35" x14ac:dyDescent="0.3">
      <c r="F223" s="121"/>
      <c r="G223" s="56"/>
      <c r="H223" s="7"/>
      <c r="I223" s="7"/>
      <c r="J223" s="37"/>
      <c r="K223" s="37"/>
      <c r="L223" s="37"/>
      <c r="M223" s="37"/>
      <c r="Q223" s="121"/>
      <c r="R223" s="56"/>
      <c r="S223" s="7"/>
      <c r="T223" s="7"/>
      <c r="U223" s="37"/>
      <c r="V223" s="37"/>
      <c r="W223" s="37"/>
      <c r="X223" s="37"/>
      <c r="AB223" s="121"/>
      <c r="AC223" s="56"/>
      <c r="AD223" s="7"/>
      <c r="AE223" s="7"/>
      <c r="AF223" s="37"/>
      <c r="AG223" s="37"/>
      <c r="AH223" s="37"/>
      <c r="AI223" s="37"/>
    </row>
    <row r="224" spans="3:35" x14ac:dyDescent="0.3">
      <c r="F224" s="121"/>
      <c r="G224" s="56"/>
      <c r="H224" s="7"/>
      <c r="I224" s="7"/>
      <c r="J224" s="37"/>
      <c r="K224" s="37"/>
      <c r="L224" s="37"/>
      <c r="M224" s="37"/>
      <c r="Q224" s="121"/>
      <c r="R224" s="56"/>
      <c r="S224" s="7"/>
      <c r="T224" s="7"/>
      <c r="U224" s="37"/>
      <c r="V224" s="37"/>
      <c r="W224" s="37"/>
      <c r="X224" s="37"/>
      <c r="AB224" s="121"/>
      <c r="AC224" s="56"/>
      <c r="AD224" s="7"/>
      <c r="AE224" s="7"/>
      <c r="AF224" s="37"/>
      <c r="AG224" s="37"/>
      <c r="AH224" s="37"/>
      <c r="AI224" s="37"/>
    </row>
    <row r="225" spans="3:35" ht="15" thickBot="1" x14ac:dyDescent="0.35">
      <c r="F225" s="121"/>
      <c r="G225" s="56"/>
      <c r="H225" s="7"/>
      <c r="I225" s="7"/>
      <c r="J225" s="37"/>
      <c r="K225" s="37"/>
      <c r="L225" s="37"/>
      <c r="M225" s="37"/>
      <c r="Q225" s="121"/>
      <c r="R225" s="56"/>
      <c r="S225" s="7"/>
      <c r="T225" s="7"/>
      <c r="U225" s="37"/>
      <c r="V225" s="37"/>
      <c r="W225" s="37"/>
      <c r="X225" s="37"/>
      <c r="AB225" s="121"/>
      <c r="AC225" s="56"/>
      <c r="AD225" s="7"/>
      <c r="AE225" s="7"/>
      <c r="AF225" s="37"/>
      <c r="AG225" s="37"/>
      <c r="AH225" s="37"/>
      <c r="AI225" s="37"/>
    </row>
    <row r="226" spans="3:35" ht="48" thickTop="1" thickBot="1" x14ac:dyDescent="0.35">
      <c r="F226" s="311" t="s">
        <v>69</v>
      </c>
      <c r="G226" s="311" t="s">
        <v>109</v>
      </c>
      <c r="H226" s="312" t="s">
        <v>108</v>
      </c>
      <c r="I226" s="311" t="s">
        <v>70</v>
      </c>
      <c r="J226" s="313" t="s">
        <v>127</v>
      </c>
      <c r="K226" s="314" t="s">
        <v>128</v>
      </c>
      <c r="L226" s="315" t="s">
        <v>2</v>
      </c>
      <c r="M226" s="316" t="s">
        <v>3</v>
      </c>
      <c r="Q226" s="311" t="s">
        <v>69</v>
      </c>
      <c r="R226" s="311" t="s">
        <v>109</v>
      </c>
      <c r="S226" s="312" t="s">
        <v>108</v>
      </c>
      <c r="T226" s="311" t="s">
        <v>70</v>
      </c>
      <c r="U226" s="313" t="s">
        <v>127</v>
      </c>
      <c r="V226" s="314" t="s">
        <v>128</v>
      </c>
      <c r="W226" s="315" t="s">
        <v>2</v>
      </c>
      <c r="X226" s="316" t="s">
        <v>3</v>
      </c>
      <c r="AB226" s="311" t="s">
        <v>69</v>
      </c>
      <c r="AC226" s="311" t="s">
        <v>109</v>
      </c>
      <c r="AD226" s="312" t="s">
        <v>108</v>
      </c>
      <c r="AE226" s="311" t="s">
        <v>70</v>
      </c>
      <c r="AF226" s="313" t="s">
        <v>127</v>
      </c>
      <c r="AG226" s="314" t="s">
        <v>128</v>
      </c>
      <c r="AH226" s="315" t="s">
        <v>2</v>
      </c>
      <c r="AI226" s="316" t="s">
        <v>3</v>
      </c>
    </row>
    <row r="227" spans="3:35" ht="15.6" thickTop="1" thickBot="1" x14ac:dyDescent="0.35">
      <c r="Q227" s="3"/>
      <c r="R227" s="3"/>
      <c r="T227" s="7"/>
      <c r="U227" s="7"/>
      <c r="V227" s="7"/>
      <c r="W227" s="7"/>
      <c r="X227" s="7"/>
      <c r="AA227" s="7"/>
      <c r="AB227" s="3"/>
      <c r="AC227" s="3"/>
      <c r="AD227" t="s">
        <v>108</v>
      </c>
      <c r="AE227" s="7"/>
      <c r="AF227" s="7"/>
      <c r="AG227" s="7"/>
      <c r="AH227" s="7"/>
      <c r="AI227" s="7"/>
    </row>
    <row r="228" spans="3:35" ht="15" customHeight="1" thickTop="1" x14ac:dyDescent="0.3">
      <c r="C228" s="447" t="s">
        <v>119</v>
      </c>
      <c r="E228" s="435" t="s">
        <v>110</v>
      </c>
      <c r="F228" s="281">
        <v>3</v>
      </c>
      <c r="G228" s="282" t="s">
        <v>100</v>
      </c>
      <c r="H228" s="66"/>
      <c r="I228" s="66" t="s">
        <v>5</v>
      </c>
      <c r="J228" s="321">
        <v>240</v>
      </c>
      <c r="K228" s="324">
        <v>18</v>
      </c>
      <c r="L228" s="327">
        <v>0</v>
      </c>
      <c r="M228" s="330">
        <v>15</v>
      </c>
      <c r="P228" s="435" t="s">
        <v>110</v>
      </c>
      <c r="Q228" s="281">
        <v>100</v>
      </c>
      <c r="R228" s="282" t="s">
        <v>99</v>
      </c>
      <c r="S228" s="66"/>
      <c r="T228" s="66" t="s">
        <v>6</v>
      </c>
      <c r="U228" s="268">
        <v>237.10000000000002</v>
      </c>
      <c r="V228" s="269">
        <v>19.3</v>
      </c>
      <c r="W228" s="270">
        <v>0.6</v>
      </c>
      <c r="X228" s="271">
        <v>17.5</v>
      </c>
      <c r="AA228" s="435" t="s">
        <v>110</v>
      </c>
      <c r="AB228" s="281">
        <v>300</v>
      </c>
      <c r="AC228" s="282" t="s">
        <v>99</v>
      </c>
      <c r="AD228" s="66"/>
      <c r="AE228" s="66" t="s">
        <v>73</v>
      </c>
      <c r="AF228" s="321">
        <v>240</v>
      </c>
      <c r="AG228" s="324">
        <v>33</v>
      </c>
      <c r="AH228" s="327">
        <v>9</v>
      </c>
      <c r="AI228" s="271">
        <v>6.8999999999999995</v>
      </c>
    </row>
    <row r="229" spans="3:35" x14ac:dyDescent="0.3">
      <c r="C229" s="447"/>
      <c r="E229" s="436"/>
      <c r="F229" s="283">
        <v>1</v>
      </c>
      <c r="G229" s="284" t="s">
        <v>101</v>
      </c>
      <c r="H229" s="60"/>
      <c r="I229" s="60" t="s">
        <v>7</v>
      </c>
      <c r="J229" s="322">
        <v>141</v>
      </c>
      <c r="K229" s="273">
        <v>5.4</v>
      </c>
      <c r="L229" s="274">
        <v>27.2</v>
      </c>
      <c r="M229" s="275">
        <v>1.7</v>
      </c>
      <c r="P229" s="436"/>
      <c r="Q229" s="283">
        <v>69.801980198019791</v>
      </c>
      <c r="R229" s="284" t="s">
        <v>99</v>
      </c>
      <c r="S229" s="60"/>
      <c r="T229" s="60" t="s">
        <v>145</v>
      </c>
      <c r="U229" s="322">
        <v>141</v>
      </c>
      <c r="V229" s="273">
        <v>7.6782178217821775</v>
      </c>
      <c r="W229" s="328">
        <v>23.034653465346533</v>
      </c>
      <c r="X229" s="275">
        <v>0.34900990099009899</v>
      </c>
      <c r="AA229" s="436"/>
      <c r="AB229" s="283">
        <v>140</v>
      </c>
      <c r="AC229" s="284" t="s">
        <v>99</v>
      </c>
      <c r="AD229" s="60"/>
      <c r="AE229" s="60" t="s">
        <v>29</v>
      </c>
      <c r="AF229" s="322">
        <v>140</v>
      </c>
      <c r="AG229" s="325">
        <v>0</v>
      </c>
      <c r="AH229" s="274">
        <v>32.199999999999996</v>
      </c>
      <c r="AI229" s="275">
        <v>1.4</v>
      </c>
    </row>
    <row r="230" spans="3:35" x14ac:dyDescent="0.3">
      <c r="C230" s="447"/>
      <c r="E230" s="436"/>
      <c r="F230" s="283">
        <v>50</v>
      </c>
      <c r="G230" s="284" t="s">
        <v>99</v>
      </c>
      <c r="H230" s="60"/>
      <c r="I230" s="60" t="s">
        <v>43</v>
      </c>
      <c r="J230" s="322">
        <v>50</v>
      </c>
      <c r="K230" s="273">
        <v>9.5</v>
      </c>
      <c r="L230" s="274">
        <v>0.5</v>
      </c>
      <c r="M230" s="331">
        <v>1</v>
      </c>
      <c r="P230" s="436"/>
      <c r="Q230" s="283">
        <v>20</v>
      </c>
      <c r="R230" s="284" t="s">
        <v>99</v>
      </c>
      <c r="S230" s="60"/>
      <c r="T230" s="60" t="s">
        <v>41</v>
      </c>
      <c r="U230" s="272">
        <v>55.6</v>
      </c>
      <c r="V230" s="273">
        <v>5.4</v>
      </c>
      <c r="W230" s="274">
        <v>0.4</v>
      </c>
      <c r="X230" s="275">
        <v>3.2</v>
      </c>
      <c r="AA230" s="436"/>
      <c r="AB230" s="283">
        <v>20</v>
      </c>
      <c r="AC230" s="284" t="s">
        <v>99</v>
      </c>
      <c r="AD230" s="60"/>
      <c r="AE230" s="60" t="s">
        <v>14</v>
      </c>
      <c r="AF230" s="322">
        <v>120</v>
      </c>
      <c r="AG230" s="273">
        <v>4.8000000000000007</v>
      </c>
      <c r="AH230" s="274">
        <v>2.4000000000000004</v>
      </c>
      <c r="AI230" s="275">
        <v>9.6000000000000014</v>
      </c>
    </row>
    <row r="231" spans="3:35" x14ac:dyDescent="0.3">
      <c r="C231" s="447"/>
      <c r="E231" s="436"/>
      <c r="F231" s="283">
        <v>5</v>
      </c>
      <c r="G231" s="284" t="s">
        <v>99</v>
      </c>
      <c r="H231" s="60"/>
      <c r="I231" s="60" t="s">
        <v>15</v>
      </c>
      <c r="J231" s="272">
        <v>35.85</v>
      </c>
      <c r="K231" s="273">
        <v>0.05</v>
      </c>
      <c r="L231" s="328">
        <v>0</v>
      </c>
      <c r="M231" s="275">
        <v>4.05</v>
      </c>
      <c r="P231" s="436"/>
      <c r="Q231" s="283">
        <v>25</v>
      </c>
      <c r="R231" s="284" t="s">
        <v>99</v>
      </c>
      <c r="S231" s="60"/>
      <c r="T231" s="60" t="s">
        <v>16</v>
      </c>
      <c r="U231" s="322">
        <v>39</v>
      </c>
      <c r="V231" s="273">
        <v>2.1</v>
      </c>
      <c r="W231" s="274">
        <v>1.7</v>
      </c>
      <c r="X231" s="275">
        <v>2.65</v>
      </c>
      <c r="AA231" s="436"/>
      <c r="AB231" s="283"/>
      <c r="AC231" s="284"/>
      <c r="AD231" s="60"/>
      <c r="AE231" s="60"/>
      <c r="AF231" s="272"/>
      <c r="AG231" s="273"/>
      <c r="AH231" s="274"/>
      <c r="AI231" s="275"/>
    </row>
    <row r="232" spans="3:35" ht="15" thickBot="1" x14ac:dyDescent="0.35">
      <c r="C232" s="447"/>
      <c r="E232" s="436"/>
      <c r="F232" s="283"/>
      <c r="G232" s="284"/>
      <c r="H232" s="173"/>
      <c r="I232" s="173"/>
      <c r="J232" s="276" t="s">
        <v>108</v>
      </c>
      <c r="K232" s="277" t="s">
        <v>108</v>
      </c>
      <c r="L232" s="278" t="s">
        <v>108</v>
      </c>
      <c r="M232" s="279" t="s">
        <v>108</v>
      </c>
      <c r="P232" s="436"/>
      <c r="Q232" s="283"/>
      <c r="R232" s="284"/>
      <c r="S232" s="173"/>
      <c r="T232" s="173"/>
      <c r="U232" s="276"/>
      <c r="V232" s="277"/>
      <c r="W232" s="278"/>
      <c r="X232" s="279"/>
      <c r="AA232" s="436"/>
      <c r="AB232" s="283"/>
      <c r="AC232" s="284"/>
      <c r="AD232" s="173"/>
      <c r="AE232" s="173"/>
      <c r="AF232" s="276"/>
      <c r="AG232" s="277"/>
      <c r="AH232" s="278"/>
      <c r="AI232" s="279"/>
    </row>
    <row r="233" spans="3:35" ht="15.6" thickTop="1" thickBot="1" x14ac:dyDescent="0.35">
      <c r="C233" s="447"/>
      <c r="E233" s="436"/>
      <c r="F233" s="283"/>
      <c r="G233" s="285"/>
      <c r="H233" s="197" t="s">
        <v>107</v>
      </c>
      <c r="I233" s="198"/>
      <c r="J233" s="199">
        <v>466.85</v>
      </c>
      <c r="K233" s="323">
        <v>32.949999999999996</v>
      </c>
      <c r="L233" s="199">
        <v>27.7</v>
      </c>
      <c r="M233" s="200">
        <v>21.75</v>
      </c>
      <c r="P233" s="436"/>
      <c r="Q233" s="283"/>
      <c r="R233" s="285"/>
      <c r="S233" s="197" t="s">
        <v>107</v>
      </c>
      <c r="T233" s="198"/>
      <c r="U233" s="199">
        <v>472.70000000000005</v>
      </c>
      <c r="V233" s="199">
        <v>34.478217821782181</v>
      </c>
      <c r="W233" s="199">
        <v>25.734653465346533</v>
      </c>
      <c r="X233" s="200">
        <v>23.699009900990095</v>
      </c>
      <c r="AA233" s="436"/>
      <c r="AB233" s="283"/>
      <c r="AC233" s="285"/>
      <c r="AD233" s="197" t="s">
        <v>107</v>
      </c>
      <c r="AE233" s="198"/>
      <c r="AF233" s="323">
        <v>500</v>
      </c>
      <c r="AG233" s="199">
        <v>37.799999999999997</v>
      </c>
      <c r="AH233" s="199">
        <v>43.599999999999994</v>
      </c>
      <c r="AI233" s="200">
        <v>17.899999999999999</v>
      </c>
    </row>
    <row r="234" spans="3:35" ht="15.6" thickTop="1" thickBot="1" x14ac:dyDescent="0.35">
      <c r="C234" s="447"/>
      <c r="E234" s="437"/>
      <c r="F234" s="286"/>
      <c r="G234" s="287"/>
      <c r="H234" s="174"/>
      <c r="I234" s="174"/>
      <c r="J234" s="208" t="s">
        <v>108</v>
      </c>
      <c r="K234" s="217" t="s">
        <v>108</v>
      </c>
      <c r="L234" s="227" t="s">
        <v>108</v>
      </c>
      <c r="M234" s="233" t="s">
        <v>108</v>
      </c>
      <c r="P234" s="437"/>
      <c r="Q234" s="286"/>
      <c r="R234" s="287"/>
      <c r="S234" s="174"/>
      <c r="T234" s="174"/>
      <c r="U234" s="208" t="s">
        <v>108</v>
      </c>
      <c r="V234" s="217" t="s">
        <v>108</v>
      </c>
      <c r="W234" s="227" t="s">
        <v>108</v>
      </c>
      <c r="X234" s="233" t="s">
        <v>108</v>
      </c>
      <c r="AA234" s="437"/>
      <c r="AB234" s="286"/>
      <c r="AC234" s="287"/>
      <c r="AD234" s="174"/>
      <c r="AE234" s="174"/>
      <c r="AF234" s="208" t="s">
        <v>108</v>
      </c>
      <c r="AG234" s="217" t="s">
        <v>108</v>
      </c>
      <c r="AH234" s="227" t="s">
        <v>108</v>
      </c>
      <c r="AI234" s="233" t="s">
        <v>108</v>
      </c>
    </row>
    <row r="235" spans="3:35" x14ac:dyDescent="0.3">
      <c r="C235" s="447"/>
    </row>
    <row r="236" spans="3:35" ht="15" thickBot="1" x14ac:dyDescent="0.35">
      <c r="C236" s="447"/>
    </row>
    <row r="237" spans="3:35" ht="15" customHeight="1" thickTop="1" x14ac:dyDescent="0.3">
      <c r="C237" s="447"/>
      <c r="E237" s="438" t="s">
        <v>111</v>
      </c>
      <c r="F237" s="112">
        <v>250</v>
      </c>
      <c r="G237" s="288" t="s">
        <v>99</v>
      </c>
      <c r="H237" s="67"/>
      <c r="I237" s="67" t="s">
        <v>18</v>
      </c>
      <c r="J237" s="268">
        <v>162.5</v>
      </c>
      <c r="K237" s="324">
        <v>30</v>
      </c>
      <c r="L237" s="327">
        <v>10</v>
      </c>
      <c r="M237" s="271">
        <v>2.5</v>
      </c>
      <c r="P237" s="438" t="s">
        <v>111</v>
      </c>
      <c r="Q237" s="112">
        <v>150</v>
      </c>
      <c r="R237" s="288" t="s">
        <v>99</v>
      </c>
      <c r="S237" s="67"/>
      <c r="T237" s="67" t="s">
        <v>44</v>
      </c>
      <c r="U237" s="268">
        <v>166.5</v>
      </c>
      <c r="V237" s="269">
        <v>36.900000000000006</v>
      </c>
      <c r="W237" s="327">
        <v>3</v>
      </c>
      <c r="X237" s="271">
        <v>0.75</v>
      </c>
      <c r="AA237" s="438" t="s">
        <v>111</v>
      </c>
      <c r="AB237" s="112">
        <v>170</v>
      </c>
      <c r="AC237" s="288" t="s">
        <v>99</v>
      </c>
      <c r="AD237" s="67"/>
      <c r="AE237" s="67" t="s">
        <v>43</v>
      </c>
      <c r="AF237" s="321">
        <v>170</v>
      </c>
      <c r="AG237" s="269">
        <v>32.299999999999997</v>
      </c>
      <c r="AH237" s="270">
        <v>1.7</v>
      </c>
      <c r="AI237" s="271">
        <v>3.4</v>
      </c>
    </row>
    <row r="238" spans="3:35" x14ac:dyDescent="0.3">
      <c r="C238" s="447"/>
      <c r="E238" s="439"/>
      <c r="F238" s="113"/>
      <c r="G238" s="289"/>
      <c r="H238" s="62"/>
      <c r="I238" s="62"/>
      <c r="J238" s="272" t="s">
        <v>108</v>
      </c>
      <c r="K238" s="273" t="s">
        <v>108</v>
      </c>
      <c r="L238" s="274" t="s">
        <v>108</v>
      </c>
      <c r="M238" s="275" t="s">
        <v>108</v>
      </c>
      <c r="P238" s="439"/>
      <c r="Q238" s="113"/>
      <c r="R238" s="289"/>
      <c r="S238" s="62"/>
      <c r="T238" s="62"/>
      <c r="U238" s="272" t="s">
        <v>108</v>
      </c>
      <c r="V238" s="273" t="s">
        <v>108</v>
      </c>
      <c r="W238" s="274" t="s">
        <v>108</v>
      </c>
      <c r="X238" s="275" t="s">
        <v>108</v>
      </c>
      <c r="AA238" s="439"/>
      <c r="AB238" s="113">
        <v>10</v>
      </c>
      <c r="AC238" s="289" t="s">
        <v>99</v>
      </c>
      <c r="AD238" s="62"/>
      <c r="AE238" s="62" t="s">
        <v>19</v>
      </c>
      <c r="AF238" s="322">
        <v>23</v>
      </c>
      <c r="AG238" s="273">
        <v>0.70000000000000007</v>
      </c>
      <c r="AH238" s="274">
        <v>0.5</v>
      </c>
      <c r="AI238" s="331">
        <v>2</v>
      </c>
    </row>
    <row r="239" spans="3:35" x14ac:dyDescent="0.3">
      <c r="C239" s="447"/>
      <c r="E239" s="439"/>
      <c r="F239" s="106">
        <v>30</v>
      </c>
      <c r="G239" s="289" t="s">
        <v>99</v>
      </c>
      <c r="H239" s="62"/>
      <c r="I239" s="62" t="s">
        <v>134</v>
      </c>
      <c r="J239" s="322">
        <v>120</v>
      </c>
      <c r="K239" s="325">
        <v>24</v>
      </c>
      <c r="L239" s="328">
        <v>3</v>
      </c>
      <c r="M239" s="331">
        <v>1</v>
      </c>
      <c r="P239" s="439"/>
      <c r="Q239" s="113">
        <v>3</v>
      </c>
      <c r="R239" s="289" t="s">
        <v>100</v>
      </c>
      <c r="S239" s="62"/>
      <c r="T239" s="62" t="s">
        <v>8</v>
      </c>
      <c r="U239" s="322">
        <v>117</v>
      </c>
      <c r="V239" s="273">
        <v>2.4000000000000004</v>
      </c>
      <c r="W239" s="328">
        <v>24</v>
      </c>
      <c r="X239" s="275">
        <v>0.89999999999999991</v>
      </c>
      <c r="AA239" s="439"/>
      <c r="AB239" s="106">
        <v>2.5</v>
      </c>
      <c r="AC239" s="289" t="s">
        <v>103</v>
      </c>
      <c r="AD239" s="62"/>
      <c r="AE239" s="62" t="s">
        <v>17</v>
      </c>
      <c r="AF239" s="272">
        <v>88.5</v>
      </c>
      <c r="AG239" s="273">
        <v>2.5</v>
      </c>
      <c r="AH239" s="274">
        <v>15.75</v>
      </c>
      <c r="AI239" s="275">
        <v>1.25</v>
      </c>
    </row>
    <row r="240" spans="3:35" x14ac:dyDescent="0.3">
      <c r="C240" s="447"/>
      <c r="E240" s="439"/>
      <c r="F240" s="113"/>
      <c r="G240" s="289"/>
      <c r="H240" s="62"/>
      <c r="I240" s="62"/>
      <c r="J240" s="272"/>
      <c r="K240" s="273"/>
      <c r="L240" s="274"/>
      <c r="M240" s="275"/>
      <c r="P240" s="439"/>
      <c r="Q240" s="113"/>
      <c r="R240" s="289"/>
      <c r="S240" s="62"/>
      <c r="T240" s="62"/>
      <c r="U240" s="272"/>
      <c r="V240" s="273"/>
      <c r="W240" s="274"/>
      <c r="X240" s="275"/>
      <c r="AA240" s="439"/>
      <c r="AB240" s="113"/>
      <c r="AC240" s="289"/>
      <c r="AD240" s="62"/>
      <c r="AE240" s="62"/>
      <c r="AF240" s="272"/>
      <c r="AG240" s="273"/>
      <c r="AH240" s="274"/>
      <c r="AI240" s="275"/>
    </row>
    <row r="241" spans="3:35" ht="15" thickBot="1" x14ac:dyDescent="0.35">
      <c r="C241" s="447"/>
      <c r="E241" s="439"/>
      <c r="F241" s="113"/>
      <c r="G241" s="289"/>
      <c r="H241" s="70"/>
      <c r="I241" s="70"/>
      <c r="J241" s="276"/>
      <c r="K241" s="277"/>
      <c r="L241" s="278"/>
      <c r="M241" s="279"/>
      <c r="P241" s="439"/>
      <c r="Q241" s="113"/>
      <c r="R241" s="289"/>
      <c r="S241" s="70"/>
      <c r="T241" s="70"/>
      <c r="U241" s="276"/>
      <c r="V241" s="277"/>
      <c r="W241" s="278"/>
      <c r="X241" s="279"/>
      <c r="AA241" s="439"/>
      <c r="AB241" s="113"/>
      <c r="AC241" s="289"/>
      <c r="AD241" s="70"/>
      <c r="AE241" s="70"/>
      <c r="AF241" s="276"/>
      <c r="AG241" s="277"/>
      <c r="AH241" s="278"/>
      <c r="AI241" s="279"/>
    </row>
    <row r="242" spans="3:35" ht="15.6" thickTop="1" thickBot="1" x14ac:dyDescent="0.35">
      <c r="C242" s="447"/>
      <c r="E242" s="439"/>
      <c r="F242" s="113"/>
      <c r="G242" s="290"/>
      <c r="H242" s="197" t="s">
        <v>107</v>
      </c>
      <c r="I242" s="198"/>
      <c r="J242" s="199">
        <v>282.5</v>
      </c>
      <c r="K242" s="323">
        <v>54</v>
      </c>
      <c r="L242" s="323">
        <v>13</v>
      </c>
      <c r="M242" s="200">
        <v>3.5</v>
      </c>
      <c r="P242" s="439"/>
      <c r="Q242" s="113"/>
      <c r="R242" s="290"/>
      <c r="S242" s="197" t="s">
        <v>107</v>
      </c>
      <c r="T242" s="198"/>
      <c r="U242" s="199">
        <v>283.5</v>
      </c>
      <c r="V242" s="199">
        <v>39.300000000000004</v>
      </c>
      <c r="W242" s="323">
        <v>27</v>
      </c>
      <c r="X242" s="200">
        <v>1.65</v>
      </c>
      <c r="AA242" s="439"/>
      <c r="AB242" s="113"/>
      <c r="AC242" s="290"/>
      <c r="AD242" s="197" t="s">
        <v>107</v>
      </c>
      <c r="AE242" s="198"/>
      <c r="AF242" s="199">
        <v>281.5</v>
      </c>
      <c r="AG242" s="199">
        <v>35.5</v>
      </c>
      <c r="AH242" s="323">
        <v>17.95</v>
      </c>
      <c r="AI242" s="200">
        <v>6.65</v>
      </c>
    </row>
    <row r="243" spans="3:35" ht="15.6" thickTop="1" thickBot="1" x14ac:dyDescent="0.35">
      <c r="C243" s="447"/>
      <c r="E243" s="440"/>
      <c r="F243" s="114"/>
      <c r="G243" s="291"/>
      <c r="H243" s="177"/>
      <c r="I243" s="177"/>
      <c r="J243" s="208" t="s">
        <v>108</v>
      </c>
      <c r="K243" s="217" t="s">
        <v>108</v>
      </c>
      <c r="L243" s="227" t="s">
        <v>108</v>
      </c>
      <c r="M243" s="233" t="s">
        <v>108</v>
      </c>
      <c r="P243" s="440"/>
      <c r="Q243" s="114"/>
      <c r="R243" s="291"/>
      <c r="S243" s="177"/>
      <c r="T243" s="177"/>
      <c r="U243" s="208" t="s">
        <v>108</v>
      </c>
      <c r="V243" s="217" t="s">
        <v>108</v>
      </c>
      <c r="W243" s="227" t="s">
        <v>108</v>
      </c>
      <c r="X243" s="233" t="s">
        <v>108</v>
      </c>
      <c r="AA243" s="440"/>
      <c r="AB243" s="114"/>
      <c r="AC243" s="291"/>
      <c r="AD243" s="177"/>
      <c r="AE243" s="177"/>
      <c r="AF243" s="208" t="s">
        <v>108</v>
      </c>
      <c r="AG243" s="217" t="s">
        <v>108</v>
      </c>
      <c r="AH243" s="227" t="s">
        <v>108</v>
      </c>
      <c r="AI243" s="233" t="s">
        <v>108</v>
      </c>
    </row>
    <row r="244" spans="3:35" x14ac:dyDescent="0.3">
      <c r="C244" s="447"/>
    </row>
    <row r="245" spans="3:35" ht="15" thickBot="1" x14ac:dyDescent="0.35">
      <c r="C245" s="447"/>
    </row>
    <row r="246" spans="3:35" ht="15" customHeight="1" thickTop="1" x14ac:dyDescent="0.3">
      <c r="C246" s="447"/>
      <c r="E246" s="441" t="s">
        <v>112</v>
      </c>
      <c r="F246" s="139">
        <v>150</v>
      </c>
      <c r="G246" s="292" t="s">
        <v>99</v>
      </c>
      <c r="H246" s="87"/>
      <c r="I246" s="87" t="s">
        <v>23</v>
      </c>
      <c r="J246" s="321">
        <v>165</v>
      </c>
      <c r="K246" s="269">
        <v>34.5</v>
      </c>
      <c r="L246" s="327">
        <v>0</v>
      </c>
      <c r="M246" s="330">
        <v>3</v>
      </c>
      <c r="P246" s="441" t="s">
        <v>112</v>
      </c>
      <c r="Q246" s="139">
        <v>150</v>
      </c>
      <c r="R246" s="292" t="s">
        <v>99</v>
      </c>
      <c r="S246" s="87"/>
      <c r="T246" s="87" t="s">
        <v>51</v>
      </c>
      <c r="U246" s="321">
        <v>165</v>
      </c>
      <c r="V246" s="269">
        <v>31.5</v>
      </c>
      <c r="W246" s="327">
        <v>0</v>
      </c>
      <c r="X246" s="271">
        <v>3.4499999999999997</v>
      </c>
      <c r="AA246" s="441" t="s">
        <v>112</v>
      </c>
      <c r="AB246" s="139">
        <v>150</v>
      </c>
      <c r="AC246" s="292" t="s">
        <v>99</v>
      </c>
      <c r="AD246" s="87"/>
      <c r="AE246" s="87" t="s">
        <v>86</v>
      </c>
      <c r="AF246" s="321">
        <v>234</v>
      </c>
      <c r="AG246" s="324">
        <v>30</v>
      </c>
      <c r="AH246" s="327">
        <v>0</v>
      </c>
      <c r="AI246" s="330">
        <v>12</v>
      </c>
    </row>
    <row r="247" spans="3:35" x14ac:dyDescent="0.3">
      <c r="C247" s="447"/>
      <c r="E247" s="442"/>
      <c r="F247" s="140">
        <v>200</v>
      </c>
      <c r="G247" s="293" t="s">
        <v>99</v>
      </c>
      <c r="H247" s="89"/>
      <c r="I247" s="89" t="s">
        <v>42</v>
      </c>
      <c r="J247" s="322">
        <v>260</v>
      </c>
      <c r="K247" s="273">
        <v>4.8</v>
      </c>
      <c r="L247" s="274">
        <v>57.2</v>
      </c>
      <c r="M247" s="275">
        <v>0.4</v>
      </c>
      <c r="P247" s="442"/>
      <c r="Q247" s="140">
        <v>295.45454545454544</v>
      </c>
      <c r="R247" s="293" t="s">
        <v>99</v>
      </c>
      <c r="S247" s="89"/>
      <c r="T247" s="89" t="s">
        <v>54</v>
      </c>
      <c r="U247" s="322">
        <v>260</v>
      </c>
      <c r="V247" s="325">
        <v>2.9545454545454546</v>
      </c>
      <c r="W247" s="328">
        <v>62.045454545454547</v>
      </c>
      <c r="X247" s="331">
        <v>0</v>
      </c>
      <c r="AA247" s="442"/>
      <c r="AB247" s="140">
        <v>140</v>
      </c>
      <c r="AC247" s="293" t="s">
        <v>99</v>
      </c>
      <c r="AD247" s="89"/>
      <c r="AE247" s="89" t="s">
        <v>87</v>
      </c>
      <c r="AF247" s="272">
        <v>194.6</v>
      </c>
      <c r="AG247" s="325">
        <v>6.02</v>
      </c>
      <c r="AH247" s="274">
        <v>38.779999999999994</v>
      </c>
      <c r="AI247" s="275">
        <v>0.7</v>
      </c>
    </row>
    <row r="248" spans="3:35" x14ac:dyDescent="0.3">
      <c r="C248" s="447"/>
      <c r="E248" s="442"/>
      <c r="F248" s="140">
        <v>5</v>
      </c>
      <c r="G248" s="293" t="s">
        <v>99</v>
      </c>
      <c r="H248" s="89"/>
      <c r="I248" s="89" t="s">
        <v>15</v>
      </c>
      <c r="J248" s="272">
        <v>35.85</v>
      </c>
      <c r="K248" s="273">
        <v>0.05</v>
      </c>
      <c r="L248" s="328">
        <v>0</v>
      </c>
      <c r="M248" s="275">
        <v>4.05</v>
      </c>
      <c r="P248" s="442"/>
      <c r="Q248" s="140">
        <v>3.9833333333333334</v>
      </c>
      <c r="R248" s="293" t="s">
        <v>137</v>
      </c>
      <c r="S248" s="89"/>
      <c r="T248" s="89" t="s">
        <v>21</v>
      </c>
      <c r="U248" s="272">
        <v>35.85</v>
      </c>
      <c r="V248" s="325">
        <v>0</v>
      </c>
      <c r="W248" s="328">
        <v>0</v>
      </c>
      <c r="X248" s="275">
        <v>3.9434999999999998</v>
      </c>
      <c r="AA248" s="442"/>
      <c r="AB248" s="140">
        <v>5</v>
      </c>
      <c r="AC248" s="293" t="s">
        <v>99</v>
      </c>
      <c r="AD248" s="89"/>
      <c r="AE248" s="89" t="s">
        <v>15</v>
      </c>
      <c r="AF248" s="272">
        <v>35.85</v>
      </c>
      <c r="AG248" s="273">
        <v>0.05</v>
      </c>
      <c r="AH248" s="328">
        <v>0</v>
      </c>
      <c r="AI248" s="275">
        <v>4.05</v>
      </c>
    </row>
    <row r="249" spans="3:35" x14ac:dyDescent="0.3">
      <c r="C249" s="447"/>
      <c r="E249" s="442"/>
      <c r="F249" s="140"/>
      <c r="G249" s="293"/>
      <c r="H249" s="89"/>
      <c r="I249" s="89"/>
      <c r="J249" s="272"/>
      <c r="K249" s="273"/>
      <c r="L249" s="274"/>
      <c r="M249" s="275"/>
      <c r="P249" s="442"/>
      <c r="Q249" s="140"/>
      <c r="R249" s="293"/>
      <c r="S249" s="89"/>
      <c r="T249" s="89"/>
      <c r="U249" s="272"/>
      <c r="V249" s="273"/>
      <c r="W249" s="274"/>
      <c r="X249" s="275"/>
      <c r="AA249" s="442"/>
      <c r="AB249" s="140"/>
      <c r="AC249" s="293"/>
      <c r="AD249" s="89"/>
      <c r="AE249" s="89"/>
      <c r="AF249" s="272"/>
      <c r="AG249" s="273"/>
      <c r="AH249" s="274"/>
      <c r="AI249" s="275"/>
    </row>
    <row r="250" spans="3:35" ht="15" thickBot="1" x14ac:dyDescent="0.35">
      <c r="C250" s="447"/>
      <c r="E250" s="442"/>
      <c r="F250" s="140"/>
      <c r="G250" s="293"/>
      <c r="H250" s="105"/>
      <c r="I250" s="105"/>
      <c r="J250" s="207"/>
      <c r="K250" s="216"/>
      <c r="L250" s="226"/>
      <c r="M250" s="232"/>
      <c r="P250" s="442"/>
      <c r="Q250" s="140"/>
      <c r="R250" s="293"/>
      <c r="S250" s="105"/>
      <c r="T250" s="105"/>
      <c r="U250" s="207"/>
      <c r="V250" s="216"/>
      <c r="W250" s="226"/>
      <c r="X250" s="232"/>
      <c r="AA250" s="442"/>
      <c r="AB250" s="140"/>
      <c r="AC250" s="293"/>
      <c r="AD250" s="105"/>
      <c r="AE250" s="105"/>
      <c r="AF250" s="207"/>
      <c r="AG250" s="216"/>
      <c r="AH250" s="226"/>
      <c r="AI250" s="232"/>
    </row>
    <row r="251" spans="3:35" ht="15.6" thickTop="1" thickBot="1" x14ac:dyDescent="0.35">
      <c r="C251" s="447"/>
      <c r="E251" s="442"/>
      <c r="F251" s="140"/>
      <c r="G251" s="294"/>
      <c r="H251" s="197" t="s">
        <v>107</v>
      </c>
      <c r="I251" s="198"/>
      <c r="J251" s="199">
        <v>460.85</v>
      </c>
      <c r="K251" s="199">
        <v>39.349999999999994</v>
      </c>
      <c r="L251" s="199">
        <v>57.2</v>
      </c>
      <c r="M251" s="200">
        <v>7.4499999999999993</v>
      </c>
      <c r="P251" s="442"/>
      <c r="Q251" s="140"/>
      <c r="R251" s="294"/>
      <c r="S251" s="197" t="s">
        <v>107</v>
      </c>
      <c r="T251" s="198"/>
      <c r="U251" s="199">
        <v>460.85</v>
      </c>
      <c r="V251" s="199">
        <v>34.454545454545453</v>
      </c>
      <c r="W251" s="323">
        <v>62.045454545454547</v>
      </c>
      <c r="X251" s="200">
        <v>7.3934999999999995</v>
      </c>
      <c r="AA251" s="442"/>
      <c r="AB251" s="140"/>
      <c r="AC251" s="294"/>
      <c r="AD251" s="197" t="s">
        <v>107</v>
      </c>
      <c r="AE251" s="198"/>
      <c r="AF251" s="199">
        <v>464.45000000000005</v>
      </c>
      <c r="AG251" s="199">
        <v>36.069999999999993</v>
      </c>
      <c r="AH251" s="199">
        <v>38.779999999999994</v>
      </c>
      <c r="AI251" s="200">
        <v>16.75</v>
      </c>
    </row>
    <row r="252" spans="3:35" ht="15.6" thickTop="1" thickBot="1" x14ac:dyDescent="0.35">
      <c r="C252" s="447"/>
      <c r="E252" s="443"/>
      <c r="F252" s="142"/>
      <c r="G252" s="295"/>
      <c r="H252" s="180"/>
      <c r="I252" s="180"/>
      <c r="J252" s="208"/>
      <c r="K252" s="217"/>
      <c r="L252" s="227"/>
      <c r="M252" s="233"/>
      <c r="P252" s="443"/>
      <c r="Q252" s="142"/>
      <c r="R252" s="295"/>
      <c r="S252" s="180"/>
      <c r="T252" s="180"/>
      <c r="U252" s="208"/>
      <c r="V252" s="217"/>
      <c r="W252" s="227"/>
      <c r="X252" s="233"/>
      <c r="AA252" s="443"/>
      <c r="AB252" s="142"/>
      <c r="AC252" s="295"/>
      <c r="AD252" s="180"/>
      <c r="AE252" s="180"/>
      <c r="AF252" s="208"/>
      <c r="AG252" s="217"/>
      <c r="AH252" s="227"/>
      <c r="AI252" s="233"/>
    </row>
    <row r="253" spans="3:35" x14ac:dyDescent="0.3">
      <c r="C253" s="447"/>
    </row>
    <row r="254" spans="3:35" ht="15" thickBot="1" x14ac:dyDescent="0.35">
      <c r="C254" s="447"/>
    </row>
    <row r="255" spans="3:35" ht="15" customHeight="1" thickTop="1" x14ac:dyDescent="0.3">
      <c r="C255" s="447"/>
      <c r="E255" s="444" t="s">
        <v>113</v>
      </c>
      <c r="F255" s="115">
        <v>50</v>
      </c>
      <c r="G255" s="296" t="s">
        <v>99</v>
      </c>
      <c r="H255" s="74"/>
      <c r="I255" s="74" t="s">
        <v>10</v>
      </c>
      <c r="J255" s="321">
        <v>180</v>
      </c>
      <c r="K255" s="269">
        <v>6.5</v>
      </c>
      <c r="L255" s="327">
        <v>34</v>
      </c>
      <c r="M255" s="271">
        <v>3.5</v>
      </c>
      <c r="P255" s="444" t="s">
        <v>113</v>
      </c>
      <c r="Q255" s="115">
        <v>45</v>
      </c>
      <c r="R255" s="296" t="s">
        <v>99</v>
      </c>
      <c r="S255" s="74"/>
      <c r="T255" s="74" t="s">
        <v>40</v>
      </c>
      <c r="U255" s="268">
        <v>172.35</v>
      </c>
      <c r="V255" s="269">
        <v>2.9250000000000003</v>
      </c>
      <c r="W255" s="270">
        <v>38.925000000000004</v>
      </c>
      <c r="X255" s="271">
        <v>0.45</v>
      </c>
      <c r="AA255" s="444" t="s">
        <v>113</v>
      </c>
      <c r="AB255" s="115">
        <v>70</v>
      </c>
      <c r="AC255" s="296" t="s">
        <v>99</v>
      </c>
      <c r="AD255" s="74"/>
      <c r="AE255" s="74" t="s">
        <v>145</v>
      </c>
      <c r="AF255" s="268">
        <v>141.39999999999998</v>
      </c>
      <c r="AG255" s="269">
        <v>7.6999999999999993</v>
      </c>
      <c r="AH255" s="270">
        <v>23.099999999999998</v>
      </c>
      <c r="AI255" s="271">
        <v>0.35</v>
      </c>
    </row>
    <row r="256" spans="3:35" x14ac:dyDescent="0.3">
      <c r="C256" s="447"/>
      <c r="E256" s="445"/>
      <c r="F256" s="116">
        <v>35</v>
      </c>
      <c r="G256" s="297" t="s">
        <v>99</v>
      </c>
      <c r="H256" s="76"/>
      <c r="I256" s="76" t="s">
        <v>14</v>
      </c>
      <c r="J256" s="322">
        <v>210</v>
      </c>
      <c r="K256" s="273">
        <v>8.3999999999999986</v>
      </c>
      <c r="L256" s="274">
        <v>4.1999999999999993</v>
      </c>
      <c r="M256" s="275">
        <v>16.799999999999997</v>
      </c>
      <c r="P256" s="445"/>
      <c r="Q256" s="116">
        <v>20</v>
      </c>
      <c r="R256" s="297" t="s">
        <v>99</v>
      </c>
      <c r="S256" s="76"/>
      <c r="T256" s="76" t="s">
        <v>27</v>
      </c>
      <c r="U256" s="272">
        <v>130.80000000000001</v>
      </c>
      <c r="V256" s="325">
        <v>3</v>
      </c>
      <c r="W256" s="274">
        <v>2.8000000000000003</v>
      </c>
      <c r="X256" s="331">
        <v>13</v>
      </c>
      <c r="AA256" s="445"/>
      <c r="AB256" s="116">
        <v>80</v>
      </c>
      <c r="AC256" s="297" t="s">
        <v>99</v>
      </c>
      <c r="AD256" s="76"/>
      <c r="AE256" s="76" t="s">
        <v>80</v>
      </c>
      <c r="AF256" s="322">
        <v>128</v>
      </c>
      <c r="AG256" s="273">
        <v>1.6</v>
      </c>
      <c r="AH256" s="274">
        <v>6.8239999999999998</v>
      </c>
      <c r="AI256" s="275">
        <v>11.728000000000002</v>
      </c>
    </row>
    <row r="257" spans="3:35" x14ac:dyDescent="0.3">
      <c r="C257" s="447"/>
      <c r="E257" s="445"/>
      <c r="F257" s="116">
        <v>50</v>
      </c>
      <c r="G257" s="297" t="s">
        <v>99</v>
      </c>
      <c r="H257" s="76"/>
      <c r="I257" s="76" t="s">
        <v>25</v>
      </c>
      <c r="J257" s="322">
        <v>30</v>
      </c>
      <c r="K257" s="273">
        <v>0.5</v>
      </c>
      <c r="L257" s="328">
        <v>7</v>
      </c>
      <c r="M257" s="331">
        <v>0</v>
      </c>
      <c r="P257" s="445"/>
      <c r="Q257" s="116">
        <v>70</v>
      </c>
      <c r="R257" s="297" t="s">
        <v>99</v>
      </c>
      <c r="S257" s="76"/>
      <c r="T257" s="76" t="s">
        <v>26</v>
      </c>
      <c r="U257" s="272">
        <v>31.499999999999996</v>
      </c>
      <c r="V257" s="273">
        <v>0.7</v>
      </c>
      <c r="W257" s="274">
        <v>3.5</v>
      </c>
      <c r="X257" s="331">
        <v>0</v>
      </c>
      <c r="AA257" s="445"/>
      <c r="AB257" s="116">
        <v>5</v>
      </c>
      <c r="AC257" s="297" t="s">
        <v>99</v>
      </c>
      <c r="AD257" s="76"/>
      <c r="AE257" s="76" t="s">
        <v>15</v>
      </c>
      <c r="AF257" s="272">
        <v>35.85</v>
      </c>
      <c r="AG257" s="273">
        <v>0.05</v>
      </c>
      <c r="AH257" s="328">
        <v>0</v>
      </c>
      <c r="AI257" s="275">
        <v>4.05</v>
      </c>
    </row>
    <row r="258" spans="3:35" x14ac:dyDescent="0.3">
      <c r="C258" s="447"/>
      <c r="E258" s="445"/>
      <c r="F258" s="107">
        <v>15</v>
      </c>
      <c r="G258" s="297" t="s">
        <v>99</v>
      </c>
      <c r="H258" s="76"/>
      <c r="I258" s="76" t="s">
        <v>134</v>
      </c>
      <c r="J258" s="322">
        <v>60</v>
      </c>
      <c r="K258" s="325">
        <v>12</v>
      </c>
      <c r="L258" s="274">
        <v>1.5</v>
      </c>
      <c r="M258" s="275">
        <v>0.5</v>
      </c>
      <c r="P258" s="445"/>
      <c r="Q258" s="116">
        <v>100</v>
      </c>
      <c r="R258" s="297" t="s">
        <v>99</v>
      </c>
      <c r="S258" s="76"/>
      <c r="T258" s="76" t="s">
        <v>73</v>
      </c>
      <c r="U258" s="322">
        <v>80</v>
      </c>
      <c r="V258" s="325">
        <v>11</v>
      </c>
      <c r="W258" s="328">
        <v>3</v>
      </c>
      <c r="X258" s="275">
        <v>2.2999999999999998</v>
      </c>
      <c r="AA258" s="445"/>
      <c r="AB258" s="116">
        <v>80</v>
      </c>
      <c r="AC258" s="297" t="s">
        <v>99</v>
      </c>
      <c r="AD258" s="76"/>
      <c r="AE258" s="76" t="s">
        <v>34</v>
      </c>
      <c r="AF258" s="322">
        <v>80</v>
      </c>
      <c r="AG258" s="273">
        <v>16.8</v>
      </c>
      <c r="AH258" s="274">
        <v>0.8</v>
      </c>
      <c r="AI258" s="275">
        <v>1.6</v>
      </c>
    </row>
    <row r="259" spans="3:35" x14ac:dyDescent="0.3">
      <c r="C259" s="447"/>
      <c r="E259" s="445"/>
      <c r="F259" s="116"/>
      <c r="G259" s="297"/>
      <c r="H259" s="76"/>
      <c r="I259" s="76"/>
      <c r="J259" s="272"/>
      <c r="K259" s="273"/>
      <c r="L259" s="274"/>
      <c r="M259" s="275"/>
      <c r="P259" s="445"/>
      <c r="Q259" s="116">
        <v>15</v>
      </c>
      <c r="R259" s="297" t="s">
        <v>99</v>
      </c>
      <c r="S259" s="76"/>
      <c r="T259" s="76" t="s">
        <v>20</v>
      </c>
      <c r="U259" s="272">
        <v>72.899999999999991</v>
      </c>
      <c r="V259" s="325">
        <v>3</v>
      </c>
      <c r="W259" s="328">
        <v>4.95</v>
      </c>
      <c r="X259" s="275">
        <v>4.6499999999999995</v>
      </c>
      <c r="AA259" s="445"/>
      <c r="AB259" s="116">
        <v>1</v>
      </c>
      <c r="AC259" s="297" t="s">
        <v>101</v>
      </c>
      <c r="AD259" s="76"/>
      <c r="AE259" s="76" t="s">
        <v>5</v>
      </c>
      <c r="AF259" s="322">
        <v>80</v>
      </c>
      <c r="AG259" s="325">
        <v>6</v>
      </c>
      <c r="AH259" s="328">
        <v>0</v>
      </c>
      <c r="AI259" s="331">
        <v>5</v>
      </c>
    </row>
    <row r="260" spans="3:35" ht="15" thickBot="1" x14ac:dyDescent="0.35">
      <c r="C260" s="447"/>
      <c r="E260" s="445"/>
      <c r="F260" s="116"/>
      <c r="G260" s="297"/>
      <c r="H260" s="184"/>
      <c r="I260" s="184"/>
      <c r="J260" s="207"/>
      <c r="K260" s="216"/>
      <c r="L260" s="226"/>
      <c r="M260" s="232"/>
      <c r="P260" s="445"/>
      <c r="Q260" s="116"/>
      <c r="R260" s="297"/>
      <c r="S260" s="184"/>
      <c r="T260" s="184"/>
      <c r="U260" s="207"/>
      <c r="V260" s="216"/>
      <c r="W260" s="226"/>
      <c r="X260" s="232"/>
      <c r="AA260" s="445"/>
      <c r="AB260" s="116"/>
      <c r="AC260" s="297"/>
      <c r="AD260" s="184"/>
      <c r="AE260" s="184"/>
      <c r="AF260" s="207"/>
      <c r="AG260" s="216"/>
      <c r="AH260" s="226"/>
      <c r="AI260" s="232"/>
    </row>
    <row r="261" spans="3:35" ht="15.6" thickTop="1" thickBot="1" x14ac:dyDescent="0.35">
      <c r="C261" s="447"/>
      <c r="E261" s="445"/>
      <c r="F261" s="116"/>
      <c r="G261" s="298"/>
      <c r="H261" s="197" t="s">
        <v>107</v>
      </c>
      <c r="I261" s="198"/>
      <c r="J261" s="323">
        <v>480</v>
      </c>
      <c r="K261" s="199">
        <v>27.4</v>
      </c>
      <c r="L261" s="199">
        <v>46.7</v>
      </c>
      <c r="M261" s="200">
        <v>20.799999999999997</v>
      </c>
      <c r="P261" s="445"/>
      <c r="Q261" s="116"/>
      <c r="R261" s="298"/>
      <c r="S261" s="197" t="s">
        <v>107</v>
      </c>
      <c r="T261" s="198"/>
      <c r="U261" s="199">
        <v>487.54999999999995</v>
      </c>
      <c r="V261" s="199">
        <v>20.625</v>
      </c>
      <c r="W261" s="199">
        <v>53.175000000000004</v>
      </c>
      <c r="X261" s="200">
        <v>20.399999999999999</v>
      </c>
      <c r="AA261" s="445"/>
      <c r="AB261" s="116"/>
      <c r="AC261" s="298"/>
      <c r="AD261" s="197" t="s">
        <v>107</v>
      </c>
      <c r="AE261" s="198"/>
      <c r="AF261" s="199">
        <v>465.25</v>
      </c>
      <c r="AG261" s="199">
        <v>32.15</v>
      </c>
      <c r="AH261" s="199">
        <v>30.724</v>
      </c>
      <c r="AI261" s="200">
        <v>22.728000000000002</v>
      </c>
    </row>
    <row r="262" spans="3:35" ht="15.6" thickTop="1" thickBot="1" x14ac:dyDescent="0.35">
      <c r="C262" s="447"/>
      <c r="E262" s="446"/>
      <c r="F262" s="117"/>
      <c r="G262" s="299"/>
      <c r="H262" s="185"/>
      <c r="I262" s="185"/>
      <c r="J262" s="208"/>
      <c r="K262" s="217"/>
      <c r="L262" s="227"/>
      <c r="M262" s="233"/>
      <c r="P262" s="446"/>
      <c r="Q262" s="117"/>
      <c r="R262" s="299"/>
      <c r="S262" s="185"/>
      <c r="T262" s="185"/>
      <c r="U262" s="208"/>
      <c r="V262" s="217"/>
      <c r="W262" s="227"/>
      <c r="X262" s="233"/>
      <c r="AA262" s="446"/>
      <c r="AB262" s="117"/>
      <c r="AC262" s="299"/>
      <c r="AD262" s="185"/>
      <c r="AE262" s="185"/>
      <c r="AF262" s="208"/>
      <c r="AG262" s="217"/>
      <c r="AH262" s="227"/>
      <c r="AI262" s="233"/>
    </row>
    <row r="263" spans="3:35" x14ac:dyDescent="0.3">
      <c r="C263" s="447"/>
    </row>
    <row r="264" spans="3:35" ht="15" thickBot="1" x14ac:dyDescent="0.35">
      <c r="C264" s="447"/>
    </row>
    <row r="265" spans="3:35" ht="15" customHeight="1" thickTop="1" x14ac:dyDescent="0.3">
      <c r="C265" s="447"/>
      <c r="E265" s="432" t="s">
        <v>114</v>
      </c>
      <c r="F265" s="118">
        <v>120</v>
      </c>
      <c r="G265" s="300" t="s">
        <v>99</v>
      </c>
      <c r="H265" s="79"/>
      <c r="I265" s="79" t="s">
        <v>48</v>
      </c>
      <c r="J265" s="321">
        <v>258</v>
      </c>
      <c r="K265" s="269">
        <v>22.8</v>
      </c>
      <c r="L265" s="327">
        <v>0</v>
      </c>
      <c r="M265" s="330">
        <v>18</v>
      </c>
      <c r="P265" s="432" t="s">
        <v>114</v>
      </c>
      <c r="Q265" s="118">
        <v>120</v>
      </c>
      <c r="R265" s="300" t="s">
        <v>99</v>
      </c>
      <c r="S265" s="79"/>
      <c r="T265" s="79" t="s">
        <v>31</v>
      </c>
      <c r="U265" s="268">
        <v>260.39999999999998</v>
      </c>
      <c r="V265" s="324">
        <v>24</v>
      </c>
      <c r="W265" s="327">
        <v>0</v>
      </c>
      <c r="X265" s="271">
        <v>16.8</v>
      </c>
      <c r="AA265" s="432" t="s">
        <v>114</v>
      </c>
      <c r="AB265" s="118">
        <v>155</v>
      </c>
      <c r="AC265" s="300" t="s">
        <v>99</v>
      </c>
      <c r="AD265" s="79"/>
      <c r="AE265" s="79" t="s">
        <v>45</v>
      </c>
      <c r="AF265" s="268">
        <v>263.5</v>
      </c>
      <c r="AG265" s="269">
        <v>29.45</v>
      </c>
      <c r="AH265" s="327">
        <v>0</v>
      </c>
      <c r="AI265" s="271">
        <v>15.5</v>
      </c>
    </row>
    <row r="266" spans="3:35" x14ac:dyDescent="0.3">
      <c r="C266" s="447"/>
      <c r="E266" s="433"/>
      <c r="F266" s="119">
        <v>200</v>
      </c>
      <c r="G266" s="301" t="s">
        <v>99</v>
      </c>
      <c r="H266" s="81"/>
      <c r="I266" s="81" t="s">
        <v>54</v>
      </c>
      <c r="J266" s="322">
        <v>176</v>
      </c>
      <c r="K266" s="325">
        <v>2</v>
      </c>
      <c r="L266" s="328">
        <v>42</v>
      </c>
      <c r="M266" s="331">
        <v>0</v>
      </c>
      <c r="P266" s="433"/>
      <c r="Q266" s="119">
        <v>135.38461538461539</v>
      </c>
      <c r="R266" s="301" t="s">
        <v>99</v>
      </c>
      <c r="S266" s="81"/>
      <c r="T266" s="81" t="s">
        <v>42</v>
      </c>
      <c r="U266" s="322">
        <v>176</v>
      </c>
      <c r="V266" s="273">
        <v>3.2492307692307691</v>
      </c>
      <c r="W266" s="274">
        <v>38.720000000000006</v>
      </c>
      <c r="X266" s="275">
        <v>0.27076923076923082</v>
      </c>
      <c r="AA266" s="433"/>
      <c r="AB266" s="119">
        <v>145</v>
      </c>
      <c r="AC266" s="301" t="s">
        <v>99</v>
      </c>
      <c r="AD266" s="81"/>
      <c r="AE266" s="81" t="s">
        <v>56</v>
      </c>
      <c r="AF266" s="272">
        <v>176.9</v>
      </c>
      <c r="AG266" s="273">
        <v>5.8</v>
      </c>
      <c r="AH266" s="274">
        <v>31.9</v>
      </c>
      <c r="AI266" s="275">
        <v>1.45</v>
      </c>
    </row>
    <row r="267" spans="3:35" x14ac:dyDescent="0.3">
      <c r="C267" s="447"/>
      <c r="E267" s="433"/>
      <c r="F267" s="119">
        <v>10</v>
      </c>
      <c r="G267" s="301" t="s">
        <v>99</v>
      </c>
      <c r="H267" s="81"/>
      <c r="I267" s="81" t="s">
        <v>15</v>
      </c>
      <c r="J267" s="272">
        <v>71.7</v>
      </c>
      <c r="K267" s="273">
        <v>0.1</v>
      </c>
      <c r="L267" s="328">
        <v>0</v>
      </c>
      <c r="M267" s="275">
        <v>8.1</v>
      </c>
      <c r="P267" s="433"/>
      <c r="Q267" s="119">
        <v>10</v>
      </c>
      <c r="R267" s="301" t="s">
        <v>99</v>
      </c>
      <c r="S267" s="81"/>
      <c r="T267" s="81" t="s">
        <v>15</v>
      </c>
      <c r="U267" s="272">
        <v>71.7</v>
      </c>
      <c r="V267" s="273">
        <v>0.1</v>
      </c>
      <c r="W267" s="328">
        <v>0</v>
      </c>
      <c r="X267" s="275">
        <v>8.1</v>
      </c>
      <c r="AA267" s="433"/>
      <c r="AB267" s="119">
        <v>5</v>
      </c>
      <c r="AC267" s="301" t="s">
        <v>99</v>
      </c>
      <c r="AD267" s="81"/>
      <c r="AE267" s="81" t="s">
        <v>21</v>
      </c>
      <c r="AF267" s="322">
        <v>45</v>
      </c>
      <c r="AG267" s="325">
        <v>0</v>
      </c>
      <c r="AH267" s="328">
        <v>0</v>
      </c>
      <c r="AI267" s="331">
        <v>4.95</v>
      </c>
    </row>
    <row r="268" spans="3:35" x14ac:dyDescent="0.3">
      <c r="C268" s="447"/>
      <c r="E268" s="433"/>
      <c r="F268" s="119">
        <v>200</v>
      </c>
      <c r="G268" s="301" t="s">
        <v>99</v>
      </c>
      <c r="H268" s="81"/>
      <c r="I268" s="81" t="s">
        <v>91</v>
      </c>
      <c r="J268" s="322">
        <v>66</v>
      </c>
      <c r="K268" s="325">
        <v>0</v>
      </c>
      <c r="L268" s="328">
        <v>16</v>
      </c>
      <c r="M268" s="331">
        <v>0</v>
      </c>
      <c r="P268" s="433"/>
      <c r="Q268" s="119">
        <v>200</v>
      </c>
      <c r="R268" s="301" t="s">
        <v>99</v>
      </c>
      <c r="S268" s="81"/>
      <c r="T268" s="81" t="s">
        <v>82</v>
      </c>
      <c r="U268" s="322">
        <v>70</v>
      </c>
      <c r="V268" s="273">
        <v>3.78</v>
      </c>
      <c r="W268" s="274">
        <v>15.76</v>
      </c>
      <c r="X268" s="275">
        <v>1.46</v>
      </c>
      <c r="AA268" s="433"/>
      <c r="AB268" s="119">
        <v>200</v>
      </c>
      <c r="AC268" s="301" t="s">
        <v>99</v>
      </c>
      <c r="AD268" s="81"/>
      <c r="AE268" s="81" t="s">
        <v>91</v>
      </c>
      <c r="AF268" s="322">
        <v>66</v>
      </c>
      <c r="AG268" s="325">
        <v>0</v>
      </c>
      <c r="AH268" s="328">
        <v>16</v>
      </c>
      <c r="AI268" s="331">
        <v>0</v>
      </c>
    </row>
    <row r="269" spans="3:35" ht="15" thickBot="1" x14ac:dyDescent="0.35">
      <c r="C269" s="447"/>
      <c r="E269" s="433"/>
      <c r="F269" s="119"/>
      <c r="G269" s="301"/>
      <c r="H269" s="189"/>
      <c r="I269" s="189"/>
      <c r="J269" s="276" t="s">
        <v>108</v>
      </c>
      <c r="K269" s="277" t="s">
        <v>108</v>
      </c>
      <c r="L269" s="278" t="s">
        <v>108</v>
      </c>
      <c r="M269" s="279" t="s">
        <v>108</v>
      </c>
      <c r="P269" s="433"/>
      <c r="Q269" s="119"/>
      <c r="R269" s="301"/>
      <c r="S269" s="189"/>
      <c r="T269" s="189"/>
      <c r="U269" s="276"/>
      <c r="V269" s="277"/>
      <c r="W269" s="278"/>
      <c r="X269" s="279"/>
      <c r="AA269" s="433"/>
      <c r="AB269" s="119"/>
      <c r="AC269" s="301"/>
      <c r="AD269" s="189"/>
      <c r="AE269" s="189"/>
      <c r="AF269" s="276"/>
      <c r="AG269" s="277"/>
      <c r="AH269" s="278"/>
      <c r="AI269" s="279"/>
    </row>
    <row r="270" spans="3:35" ht="15.6" thickTop="1" thickBot="1" x14ac:dyDescent="0.35">
      <c r="C270" s="447"/>
      <c r="E270" s="433"/>
      <c r="F270" s="119"/>
      <c r="G270" s="302"/>
      <c r="H270" s="197" t="s">
        <v>107</v>
      </c>
      <c r="I270" s="198"/>
      <c r="J270" s="199">
        <v>571.70000000000005</v>
      </c>
      <c r="K270" s="199">
        <v>24.900000000000002</v>
      </c>
      <c r="L270" s="323">
        <v>58</v>
      </c>
      <c r="M270" s="200">
        <v>26.1</v>
      </c>
      <c r="P270" s="433"/>
      <c r="Q270" s="119"/>
      <c r="R270" s="302"/>
      <c r="S270" s="197" t="s">
        <v>107</v>
      </c>
      <c r="T270" s="198"/>
      <c r="U270" s="199">
        <v>578.09999999999991</v>
      </c>
      <c r="V270" s="199">
        <v>31.129230769230773</v>
      </c>
      <c r="W270" s="199">
        <v>54.480000000000004</v>
      </c>
      <c r="X270" s="200">
        <v>26.630769230769232</v>
      </c>
      <c r="AA270" s="433"/>
      <c r="AB270" s="119"/>
      <c r="AC270" s="302"/>
      <c r="AD270" s="197" t="s">
        <v>107</v>
      </c>
      <c r="AE270" s="198"/>
      <c r="AF270" s="199">
        <v>551.4</v>
      </c>
      <c r="AG270" s="199">
        <v>35.25</v>
      </c>
      <c r="AH270" s="199">
        <v>47.9</v>
      </c>
      <c r="AI270" s="200">
        <v>21.9</v>
      </c>
    </row>
    <row r="271" spans="3:35" ht="15.6" thickTop="1" thickBot="1" x14ac:dyDescent="0.35">
      <c r="C271" s="447"/>
      <c r="E271" s="434"/>
      <c r="F271" s="303"/>
      <c r="G271" s="304"/>
      <c r="H271" s="190"/>
      <c r="I271" s="190"/>
      <c r="J271" s="211"/>
      <c r="K271" s="220"/>
      <c r="L271" s="229"/>
      <c r="M271" s="235"/>
      <c r="P271" s="434"/>
      <c r="Q271" s="303"/>
      <c r="R271" s="304"/>
      <c r="S271" s="190"/>
      <c r="T271" s="190"/>
      <c r="U271" s="211"/>
      <c r="V271" s="220"/>
      <c r="W271" s="229"/>
      <c r="X271" s="235"/>
      <c r="AA271" s="434"/>
      <c r="AB271" s="303"/>
      <c r="AC271" s="304"/>
      <c r="AD271" s="190"/>
      <c r="AE271" s="190"/>
      <c r="AF271" s="211"/>
      <c r="AG271" s="220"/>
      <c r="AH271" s="229"/>
      <c r="AI271" s="235"/>
    </row>
    <row r="272" spans="3:35" ht="15" thickBot="1" x14ac:dyDescent="0.35"/>
    <row r="273" spans="3:35" ht="15" thickBot="1" x14ac:dyDescent="0.35">
      <c r="F273" s="128"/>
      <c r="G273" s="55"/>
      <c r="H273" s="63" t="s">
        <v>106</v>
      </c>
      <c r="I273" s="63"/>
      <c r="J273" s="212">
        <v>2261.8999999999996</v>
      </c>
      <c r="K273" s="221">
        <v>178.6</v>
      </c>
      <c r="L273" s="223">
        <v>202.6</v>
      </c>
      <c r="M273" s="280">
        <v>79.599999999999994</v>
      </c>
      <c r="Q273" s="128"/>
      <c r="R273" s="55"/>
      <c r="S273" s="63" t="s">
        <v>106</v>
      </c>
      <c r="T273" s="63"/>
      <c r="U273" s="212">
        <v>2282.6999999999998</v>
      </c>
      <c r="V273" s="326">
        <v>159.98699404555842</v>
      </c>
      <c r="W273" s="223">
        <v>222.43510801080109</v>
      </c>
      <c r="X273" s="280">
        <v>79.77327913175931</v>
      </c>
      <c r="AB273" s="128"/>
      <c r="AC273" s="55"/>
      <c r="AD273" s="63" t="s">
        <v>106</v>
      </c>
      <c r="AE273" s="63"/>
      <c r="AF273" s="212">
        <v>2262.6</v>
      </c>
      <c r="AG273" s="221">
        <v>176.76999999999998</v>
      </c>
      <c r="AH273" s="329">
        <v>178.95400000000001</v>
      </c>
      <c r="AI273" s="280">
        <v>85.927999999999997</v>
      </c>
    </row>
    <row r="274" spans="3:35" x14ac:dyDescent="0.3">
      <c r="F274" s="121"/>
      <c r="G274" s="56"/>
      <c r="H274" s="7"/>
      <c r="I274" s="7"/>
      <c r="J274" s="37"/>
      <c r="K274" s="37"/>
      <c r="L274" s="37"/>
      <c r="M274" s="37"/>
      <c r="Q274" s="121"/>
      <c r="R274" s="56"/>
      <c r="S274" s="7"/>
      <c r="T274" s="7"/>
      <c r="U274" s="37"/>
      <c r="V274" s="37"/>
      <c r="W274" s="37"/>
      <c r="X274" s="37"/>
      <c r="AB274" s="121"/>
      <c r="AC274" s="56"/>
      <c r="AD274" s="7"/>
      <c r="AE274" s="7"/>
      <c r="AF274" s="37"/>
      <c r="AG274" s="37"/>
      <c r="AH274" s="37"/>
      <c r="AI274" s="37"/>
    </row>
    <row r="275" spans="3:35" x14ac:dyDescent="0.3">
      <c r="F275" s="121"/>
      <c r="G275" s="56"/>
      <c r="H275" s="7"/>
      <c r="I275" s="7"/>
      <c r="J275" s="37"/>
      <c r="K275" s="37"/>
      <c r="L275" s="37"/>
      <c r="M275" s="37"/>
      <c r="Q275" s="121"/>
      <c r="R275" s="56"/>
      <c r="S275" s="7"/>
      <c r="T275" s="7"/>
      <c r="U275" s="37"/>
      <c r="V275" s="37"/>
      <c r="W275" s="37"/>
      <c r="X275" s="37"/>
      <c r="AB275" s="121"/>
      <c r="AC275" s="56"/>
      <c r="AD275" s="7"/>
      <c r="AE275" s="7"/>
      <c r="AF275" s="37"/>
      <c r="AG275" s="37"/>
      <c r="AH275" s="37"/>
      <c r="AI275" s="37"/>
    </row>
    <row r="276" spans="3:35" x14ac:dyDescent="0.3">
      <c r="F276" s="121"/>
      <c r="G276" s="56"/>
      <c r="H276" s="7"/>
      <c r="I276" s="7"/>
      <c r="J276" s="37"/>
      <c r="K276" s="37"/>
      <c r="L276" s="37"/>
      <c r="M276" s="37"/>
      <c r="Q276" s="121"/>
      <c r="R276" s="56"/>
      <c r="S276" s="7"/>
      <c r="T276" s="7"/>
      <c r="U276" s="37"/>
      <c r="V276" s="37"/>
      <c r="W276" s="37"/>
      <c r="X276" s="37"/>
      <c r="AB276" s="121"/>
      <c r="AC276" s="56"/>
      <c r="AD276" s="7"/>
      <c r="AE276" s="7"/>
      <c r="AF276" s="37"/>
      <c r="AG276" s="37"/>
      <c r="AH276" s="37"/>
      <c r="AI276" s="37"/>
    </row>
    <row r="277" spans="3:35" ht="15" thickBot="1" x14ac:dyDescent="0.35">
      <c r="F277" s="121"/>
      <c r="G277" s="56"/>
      <c r="H277" s="7"/>
      <c r="I277" s="7"/>
      <c r="J277" s="37"/>
      <c r="K277" s="37"/>
      <c r="L277" s="37"/>
      <c r="M277" s="37"/>
      <c r="Q277" s="121"/>
      <c r="R277" s="56"/>
      <c r="S277" s="7"/>
      <c r="T277" s="7"/>
      <c r="U277" s="37"/>
      <c r="V277" s="37"/>
      <c r="W277" s="37"/>
      <c r="X277" s="37"/>
      <c r="AB277" s="121"/>
      <c r="AC277" s="56"/>
      <c r="AD277" s="7"/>
      <c r="AE277" s="7"/>
      <c r="AF277" s="37"/>
      <c r="AG277" s="37"/>
      <c r="AH277" s="37"/>
      <c r="AI277" s="37"/>
    </row>
    <row r="278" spans="3:35" ht="48" thickTop="1" thickBot="1" x14ac:dyDescent="0.35">
      <c r="F278" s="311" t="s">
        <v>69</v>
      </c>
      <c r="G278" s="311" t="s">
        <v>109</v>
      </c>
      <c r="H278" s="312" t="s">
        <v>108</v>
      </c>
      <c r="I278" s="311" t="s">
        <v>70</v>
      </c>
      <c r="J278" s="313" t="s">
        <v>127</v>
      </c>
      <c r="K278" s="314" t="s">
        <v>128</v>
      </c>
      <c r="L278" s="315" t="s">
        <v>2</v>
      </c>
      <c r="M278" s="316" t="s">
        <v>3</v>
      </c>
      <c r="Q278" s="311" t="s">
        <v>69</v>
      </c>
      <c r="R278" s="311" t="s">
        <v>109</v>
      </c>
      <c r="S278" s="312" t="s">
        <v>108</v>
      </c>
      <c r="T278" s="311" t="s">
        <v>70</v>
      </c>
      <c r="U278" s="313" t="s">
        <v>127</v>
      </c>
      <c r="V278" s="314" t="s">
        <v>128</v>
      </c>
      <c r="W278" s="315" t="s">
        <v>2</v>
      </c>
      <c r="X278" s="316" t="s">
        <v>3</v>
      </c>
      <c r="AB278" s="311" t="s">
        <v>69</v>
      </c>
      <c r="AC278" s="311" t="s">
        <v>109</v>
      </c>
      <c r="AD278" s="312" t="s">
        <v>108</v>
      </c>
      <c r="AE278" s="311" t="s">
        <v>70</v>
      </c>
      <c r="AF278" s="313" t="s">
        <v>127</v>
      </c>
      <c r="AG278" s="314" t="s">
        <v>128</v>
      </c>
      <c r="AH278" s="315" t="s">
        <v>2</v>
      </c>
      <c r="AI278" s="316" t="s">
        <v>3</v>
      </c>
    </row>
    <row r="279" spans="3:35" ht="15.6" thickTop="1" thickBot="1" x14ac:dyDescent="0.35">
      <c r="Q279" s="3"/>
      <c r="R279" s="3"/>
      <c r="T279" s="7"/>
      <c r="U279" s="7"/>
      <c r="V279" s="7"/>
      <c r="W279" s="7"/>
      <c r="X279" s="7"/>
      <c r="AA279" s="7"/>
      <c r="AB279" s="3"/>
      <c r="AC279" s="3"/>
      <c r="AD279" t="s">
        <v>108</v>
      </c>
      <c r="AE279" s="7"/>
      <c r="AF279" s="7"/>
      <c r="AG279" s="7"/>
      <c r="AH279" s="7"/>
      <c r="AI279" s="7"/>
    </row>
    <row r="280" spans="3:35" ht="15" customHeight="1" thickTop="1" x14ac:dyDescent="0.3">
      <c r="C280" s="447" t="s">
        <v>120</v>
      </c>
      <c r="E280" s="435" t="s">
        <v>110</v>
      </c>
      <c r="F280" s="281">
        <v>3</v>
      </c>
      <c r="G280" s="282" t="s">
        <v>100</v>
      </c>
      <c r="H280" s="66"/>
      <c r="I280" s="66" t="s">
        <v>5</v>
      </c>
      <c r="J280" s="321">
        <v>240</v>
      </c>
      <c r="K280" s="324">
        <v>18</v>
      </c>
      <c r="L280" s="327">
        <v>0</v>
      </c>
      <c r="M280" s="330">
        <v>15</v>
      </c>
      <c r="P280" s="435" t="s">
        <v>110</v>
      </c>
      <c r="Q280" s="281">
        <v>100</v>
      </c>
      <c r="R280" s="282" t="s">
        <v>99</v>
      </c>
      <c r="S280" s="66"/>
      <c r="T280" s="66" t="s">
        <v>6</v>
      </c>
      <c r="U280" s="268">
        <v>237.10000000000002</v>
      </c>
      <c r="V280" s="269">
        <v>19.3</v>
      </c>
      <c r="W280" s="270">
        <v>0.6</v>
      </c>
      <c r="X280" s="271">
        <v>17.5</v>
      </c>
      <c r="AA280" s="435" t="s">
        <v>110</v>
      </c>
      <c r="AB280" s="281">
        <v>300</v>
      </c>
      <c r="AC280" s="282" t="s">
        <v>99</v>
      </c>
      <c r="AD280" s="66"/>
      <c r="AE280" s="66" t="s">
        <v>73</v>
      </c>
      <c r="AF280" s="321">
        <v>240</v>
      </c>
      <c r="AG280" s="324">
        <v>33</v>
      </c>
      <c r="AH280" s="327">
        <v>9</v>
      </c>
      <c r="AI280" s="271">
        <v>6.8999999999999995</v>
      </c>
    </row>
    <row r="281" spans="3:35" x14ac:dyDescent="0.3">
      <c r="C281" s="447"/>
      <c r="E281" s="436"/>
      <c r="F281" s="283">
        <v>1</v>
      </c>
      <c r="G281" s="284" t="s">
        <v>101</v>
      </c>
      <c r="H281" s="60"/>
      <c r="I281" s="60" t="s">
        <v>7</v>
      </c>
      <c r="J281" s="322">
        <v>141</v>
      </c>
      <c r="K281" s="273">
        <v>5.4</v>
      </c>
      <c r="L281" s="274">
        <v>27.2</v>
      </c>
      <c r="M281" s="275">
        <v>1.7</v>
      </c>
      <c r="P281" s="436"/>
      <c r="Q281" s="283">
        <v>69.801980198019791</v>
      </c>
      <c r="R281" s="284" t="s">
        <v>99</v>
      </c>
      <c r="S281" s="60"/>
      <c r="T281" s="60" t="s">
        <v>145</v>
      </c>
      <c r="U281" s="322">
        <v>141</v>
      </c>
      <c r="V281" s="273">
        <v>7.6782178217821775</v>
      </c>
      <c r="W281" s="328">
        <v>23.034653465346533</v>
      </c>
      <c r="X281" s="275">
        <v>0.34900990099009899</v>
      </c>
      <c r="AA281" s="436"/>
      <c r="AB281" s="283">
        <v>140</v>
      </c>
      <c r="AC281" s="284" t="s">
        <v>99</v>
      </c>
      <c r="AD281" s="60"/>
      <c r="AE281" s="60" t="s">
        <v>29</v>
      </c>
      <c r="AF281" s="322">
        <v>140</v>
      </c>
      <c r="AG281" s="325">
        <v>0</v>
      </c>
      <c r="AH281" s="274">
        <v>32.199999999999996</v>
      </c>
      <c r="AI281" s="275">
        <v>1.4</v>
      </c>
    </row>
    <row r="282" spans="3:35" x14ac:dyDescent="0.3">
      <c r="C282" s="447"/>
      <c r="E282" s="436"/>
      <c r="F282" s="283">
        <v>80</v>
      </c>
      <c r="G282" s="284" t="s">
        <v>99</v>
      </c>
      <c r="H282" s="60"/>
      <c r="I282" s="60" t="s">
        <v>43</v>
      </c>
      <c r="J282" s="322">
        <v>80</v>
      </c>
      <c r="K282" s="273">
        <v>15.200000000000001</v>
      </c>
      <c r="L282" s="274">
        <v>0.8</v>
      </c>
      <c r="M282" s="275">
        <v>1.6</v>
      </c>
      <c r="P282" s="436"/>
      <c r="Q282" s="283">
        <v>30</v>
      </c>
      <c r="R282" s="284" t="s">
        <v>99</v>
      </c>
      <c r="S282" s="60"/>
      <c r="T282" s="60" t="s">
        <v>41</v>
      </c>
      <c r="U282" s="272">
        <v>83.399999999999991</v>
      </c>
      <c r="V282" s="273">
        <v>8.1</v>
      </c>
      <c r="W282" s="274">
        <v>0.6</v>
      </c>
      <c r="X282" s="275">
        <v>4.8</v>
      </c>
      <c r="AA282" s="436"/>
      <c r="AB282" s="283">
        <v>20</v>
      </c>
      <c r="AC282" s="284" t="s">
        <v>99</v>
      </c>
      <c r="AD282" s="60"/>
      <c r="AE282" s="60" t="s">
        <v>14</v>
      </c>
      <c r="AF282" s="322">
        <v>120</v>
      </c>
      <c r="AG282" s="273">
        <v>4.8000000000000007</v>
      </c>
      <c r="AH282" s="274">
        <v>2.4000000000000004</v>
      </c>
      <c r="AI282" s="275">
        <v>9.6000000000000014</v>
      </c>
    </row>
    <row r="283" spans="3:35" x14ac:dyDescent="0.3">
      <c r="C283" s="447"/>
      <c r="E283" s="436"/>
      <c r="F283" s="283">
        <v>5</v>
      </c>
      <c r="G283" s="284" t="s">
        <v>99</v>
      </c>
      <c r="H283" s="60"/>
      <c r="I283" s="60" t="s">
        <v>15</v>
      </c>
      <c r="J283" s="272">
        <v>35.85</v>
      </c>
      <c r="K283" s="273">
        <v>0.05</v>
      </c>
      <c r="L283" s="328">
        <v>0</v>
      </c>
      <c r="M283" s="275">
        <v>4.05</v>
      </c>
      <c r="P283" s="436"/>
      <c r="Q283" s="283">
        <v>25</v>
      </c>
      <c r="R283" s="284" t="s">
        <v>99</v>
      </c>
      <c r="S283" s="60"/>
      <c r="T283" s="60" t="s">
        <v>16</v>
      </c>
      <c r="U283" s="322">
        <v>39</v>
      </c>
      <c r="V283" s="273">
        <v>2.1</v>
      </c>
      <c r="W283" s="274">
        <v>1.7</v>
      </c>
      <c r="X283" s="275">
        <v>2.65</v>
      </c>
      <c r="AA283" s="436"/>
      <c r="AB283" s="283"/>
      <c r="AC283" s="284"/>
      <c r="AD283" s="60"/>
      <c r="AE283" s="60"/>
      <c r="AF283" s="272"/>
      <c r="AG283" s="273"/>
      <c r="AH283" s="274"/>
      <c r="AI283" s="275"/>
    </row>
    <row r="284" spans="3:35" ht="15" thickBot="1" x14ac:dyDescent="0.35">
      <c r="C284" s="447"/>
      <c r="E284" s="436"/>
      <c r="F284" s="283"/>
      <c r="G284" s="284"/>
      <c r="H284" s="173"/>
      <c r="I284" s="173"/>
      <c r="J284" s="276" t="s">
        <v>108</v>
      </c>
      <c r="K284" s="277" t="s">
        <v>108</v>
      </c>
      <c r="L284" s="278" t="s">
        <v>108</v>
      </c>
      <c r="M284" s="279" t="s">
        <v>108</v>
      </c>
      <c r="P284" s="436"/>
      <c r="Q284" s="283"/>
      <c r="R284" s="284"/>
      <c r="S284" s="173"/>
      <c r="T284" s="173"/>
      <c r="U284" s="276"/>
      <c r="V284" s="277"/>
      <c r="W284" s="278"/>
      <c r="X284" s="279"/>
      <c r="AA284" s="436"/>
      <c r="AB284" s="283"/>
      <c r="AC284" s="284"/>
      <c r="AD284" s="173"/>
      <c r="AE284" s="173"/>
      <c r="AF284" s="276"/>
      <c r="AG284" s="277"/>
      <c r="AH284" s="278"/>
      <c r="AI284" s="279"/>
    </row>
    <row r="285" spans="3:35" ht="15.6" thickTop="1" thickBot="1" x14ac:dyDescent="0.35">
      <c r="C285" s="447"/>
      <c r="E285" s="436"/>
      <c r="F285" s="283"/>
      <c r="G285" s="285"/>
      <c r="H285" s="197" t="s">
        <v>107</v>
      </c>
      <c r="I285" s="198"/>
      <c r="J285" s="199">
        <v>496.85</v>
      </c>
      <c r="K285" s="199">
        <v>38.65</v>
      </c>
      <c r="L285" s="323">
        <v>28</v>
      </c>
      <c r="M285" s="200">
        <v>22.35</v>
      </c>
      <c r="P285" s="436"/>
      <c r="Q285" s="283"/>
      <c r="R285" s="285"/>
      <c r="S285" s="197" t="s">
        <v>107</v>
      </c>
      <c r="T285" s="198"/>
      <c r="U285" s="199">
        <v>500.5</v>
      </c>
      <c r="V285" s="199">
        <v>37.178217821782177</v>
      </c>
      <c r="W285" s="199">
        <v>25.934653465346535</v>
      </c>
      <c r="X285" s="200">
        <v>25.299009900990097</v>
      </c>
      <c r="AA285" s="436"/>
      <c r="AB285" s="283"/>
      <c r="AC285" s="285"/>
      <c r="AD285" s="197" t="s">
        <v>107</v>
      </c>
      <c r="AE285" s="198"/>
      <c r="AF285" s="323">
        <v>500</v>
      </c>
      <c r="AG285" s="199">
        <v>37.799999999999997</v>
      </c>
      <c r="AH285" s="199">
        <v>43.599999999999994</v>
      </c>
      <c r="AI285" s="200">
        <v>17.899999999999999</v>
      </c>
    </row>
    <row r="286" spans="3:35" ht="15.6" thickTop="1" thickBot="1" x14ac:dyDescent="0.35">
      <c r="C286" s="447"/>
      <c r="E286" s="437"/>
      <c r="F286" s="286"/>
      <c r="G286" s="287"/>
      <c r="H286" s="174"/>
      <c r="I286" s="174"/>
      <c r="J286" s="208" t="s">
        <v>108</v>
      </c>
      <c r="K286" s="217" t="s">
        <v>108</v>
      </c>
      <c r="L286" s="227" t="s">
        <v>108</v>
      </c>
      <c r="M286" s="233" t="s">
        <v>108</v>
      </c>
      <c r="P286" s="437"/>
      <c r="Q286" s="286"/>
      <c r="R286" s="287"/>
      <c r="S286" s="174"/>
      <c r="T286" s="174"/>
      <c r="U286" s="208" t="s">
        <v>108</v>
      </c>
      <c r="V286" s="217" t="s">
        <v>108</v>
      </c>
      <c r="W286" s="227" t="s">
        <v>108</v>
      </c>
      <c r="X286" s="233" t="s">
        <v>108</v>
      </c>
      <c r="AA286" s="437"/>
      <c r="AB286" s="286"/>
      <c r="AC286" s="287"/>
      <c r="AD286" s="174"/>
      <c r="AE286" s="174"/>
      <c r="AF286" s="208" t="s">
        <v>108</v>
      </c>
      <c r="AG286" s="217" t="s">
        <v>108</v>
      </c>
      <c r="AH286" s="227" t="s">
        <v>108</v>
      </c>
      <c r="AI286" s="233" t="s">
        <v>108</v>
      </c>
    </row>
    <row r="287" spans="3:35" x14ac:dyDescent="0.3">
      <c r="C287" s="447"/>
    </row>
    <row r="288" spans="3:35" ht="15" thickBot="1" x14ac:dyDescent="0.35">
      <c r="C288" s="447"/>
    </row>
    <row r="289" spans="3:35" ht="15" customHeight="1" thickTop="1" x14ac:dyDescent="0.3">
      <c r="C289" s="447"/>
      <c r="E289" s="438" t="s">
        <v>111</v>
      </c>
      <c r="F289" s="112">
        <v>250</v>
      </c>
      <c r="G289" s="288" t="s">
        <v>99</v>
      </c>
      <c r="H289" s="67"/>
      <c r="I289" s="67" t="s">
        <v>18</v>
      </c>
      <c r="J289" s="268">
        <v>162.5</v>
      </c>
      <c r="K289" s="324">
        <v>30</v>
      </c>
      <c r="L289" s="327">
        <v>10</v>
      </c>
      <c r="M289" s="271">
        <v>2.5</v>
      </c>
      <c r="P289" s="438" t="s">
        <v>111</v>
      </c>
      <c r="Q289" s="112">
        <v>150</v>
      </c>
      <c r="R289" s="288" t="s">
        <v>99</v>
      </c>
      <c r="S289" s="67"/>
      <c r="T289" s="67" t="s">
        <v>44</v>
      </c>
      <c r="U289" s="268">
        <v>166.5</v>
      </c>
      <c r="V289" s="269">
        <v>36.900000000000006</v>
      </c>
      <c r="W289" s="327">
        <v>3</v>
      </c>
      <c r="X289" s="271">
        <v>0.75</v>
      </c>
      <c r="AA289" s="438" t="s">
        <v>111</v>
      </c>
      <c r="AB289" s="112">
        <v>170</v>
      </c>
      <c r="AC289" s="288" t="s">
        <v>99</v>
      </c>
      <c r="AD289" s="67"/>
      <c r="AE289" s="67" t="s">
        <v>43</v>
      </c>
      <c r="AF289" s="321">
        <v>170</v>
      </c>
      <c r="AG289" s="269">
        <v>32.299999999999997</v>
      </c>
      <c r="AH289" s="270">
        <v>1.7</v>
      </c>
      <c r="AI289" s="271">
        <v>3.4</v>
      </c>
    </row>
    <row r="290" spans="3:35" x14ac:dyDescent="0.3">
      <c r="C290" s="447"/>
      <c r="E290" s="439"/>
      <c r="F290" s="113">
        <v>130</v>
      </c>
      <c r="G290" s="289" t="s">
        <v>99</v>
      </c>
      <c r="H290" s="62"/>
      <c r="I290" s="62" t="s">
        <v>29</v>
      </c>
      <c r="J290" s="322">
        <v>130</v>
      </c>
      <c r="K290" s="325">
        <v>0</v>
      </c>
      <c r="L290" s="274">
        <v>29.900000000000002</v>
      </c>
      <c r="M290" s="275">
        <v>1.3</v>
      </c>
      <c r="P290" s="439"/>
      <c r="Q290" s="113">
        <v>3</v>
      </c>
      <c r="R290" s="289" t="s">
        <v>100</v>
      </c>
      <c r="S290" s="62"/>
      <c r="T290" s="62" t="s">
        <v>8</v>
      </c>
      <c r="U290" s="322">
        <v>117</v>
      </c>
      <c r="V290" s="273">
        <v>2.4000000000000004</v>
      </c>
      <c r="W290" s="328">
        <v>24</v>
      </c>
      <c r="X290" s="275">
        <v>0.89999999999999991</v>
      </c>
      <c r="AA290" s="439"/>
      <c r="AB290" s="113">
        <v>3</v>
      </c>
      <c r="AC290" s="289" t="s">
        <v>100</v>
      </c>
      <c r="AD290" s="62"/>
      <c r="AE290" s="62" t="s">
        <v>17</v>
      </c>
      <c r="AF290" s="272">
        <v>106.2</v>
      </c>
      <c r="AG290" s="325">
        <v>3</v>
      </c>
      <c r="AH290" s="274">
        <v>18.899999999999999</v>
      </c>
      <c r="AI290" s="275">
        <v>1.5</v>
      </c>
    </row>
    <row r="291" spans="3:35" x14ac:dyDescent="0.3">
      <c r="C291" s="447"/>
      <c r="E291" s="439"/>
      <c r="F291" s="106">
        <v>30</v>
      </c>
      <c r="G291" s="289" t="s">
        <v>99</v>
      </c>
      <c r="H291" s="62"/>
      <c r="I291" s="62" t="s">
        <v>134</v>
      </c>
      <c r="J291" s="322">
        <v>120</v>
      </c>
      <c r="K291" s="325">
        <v>24</v>
      </c>
      <c r="L291" s="328">
        <v>3</v>
      </c>
      <c r="M291" s="331">
        <v>1</v>
      </c>
      <c r="P291" s="439"/>
      <c r="Q291" s="113">
        <v>150</v>
      </c>
      <c r="R291" s="289" t="s">
        <v>99</v>
      </c>
      <c r="S291" s="62"/>
      <c r="T291" s="62" t="s">
        <v>73</v>
      </c>
      <c r="U291" s="322">
        <v>120</v>
      </c>
      <c r="V291" s="273">
        <v>16.5</v>
      </c>
      <c r="W291" s="274">
        <v>4.5</v>
      </c>
      <c r="X291" s="275">
        <v>3.4499999999999997</v>
      </c>
      <c r="AA291" s="439"/>
      <c r="AB291" s="113">
        <v>60</v>
      </c>
      <c r="AC291" s="289" t="s">
        <v>99</v>
      </c>
      <c r="AD291" s="62"/>
      <c r="AE291" s="62" t="s">
        <v>24</v>
      </c>
      <c r="AF291" s="272">
        <v>103.35</v>
      </c>
      <c r="AG291" s="325">
        <v>12</v>
      </c>
      <c r="AH291" s="274">
        <v>1.2</v>
      </c>
      <c r="AI291" s="275">
        <v>4.8</v>
      </c>
    </row>
    <row r="292" spans="3:35" x14ac:dyDescent="0.3">
      <c r="C292" s="447"/>
      <c r="E292" s="439"/>
      <c r="F292" s="113"/>
      <c r="G292" s="289"/>
      <c r="H292" s="62"/>
      <c r="I292" s="62"/>
      <c r="J292" s="272"/>
      <c r="K292" s="273"/>
      <c r="L292" s="274"/>
      <c r="M292" s="275"/>
      <c r="P292" s="439"/>
      <c r="Q292" s="113"/>
      <c r="R292" s="289"/>
      <c r="S292" s="62"/>
      <c r="T292" s="62"/>
      <c r="U292" s="272"/>
      <c r="V292" s="273"/>
      <c r="W292" s="274"/>
      <c r="X292" s="275"/>
      <c r="AA292" s="439"/>
      <c r="AB292" s="113">
        <v>10</v>
      </c>
      <c r="AC292" s="289" t="s">
        <v>99</v>
      </c>
      <c r="AD292" s="62"/>
      <c r="AE292" s="62" t="s">
        <v>19</v>
      </c>
      <c r="AF292" s="322">
        <v>23</v>
      </c>
      <c r="AG292" s="273">
        <v>0.70000000000000007</v>
      </c>
      <c r="AH292" s="274">
        <v>0.5</v>
      </c>
      <c r="AI292" s="331">
        <v>2</v>
      </c>
    </row>
    <row r="293" spans="3:35" ht="15" thickBot="1" x14ac:dyDescent="0.35">
      <c r="C293" s="447"/>
      <c r="E293" s="439"/>
      <c r="F293" s="113"/>
      <c r="G293" s="289"/>
      <c r="H293" s="70"/>
      <c r="I293" s="70"/>
      <c r="J293" s="276"/>
      <c r="K293" s="277"/>
      <c r="L293" s="278"/>
      <c r="M293" s="279"/>
      <c r="P293" s="439"/>
      <c r="Q293" s="113"/>
      <c r="R293" s="289"/>
      <c r="S293" s="70"/>
      <c r="T293" s="70"/>
      <c r="U293" s="276"/>
      <c r="V293" s="277"/>
      <c r="W293" s="278"/>
      <c r="X293" s="279"/>
      <c r="AA293" s="439"/>
      <c r="AB293" s="113"/>
      <c r="AC293" s="289"/>
      <c r="AD293" s="70"/>
      <c r="AE293" s="70"/>
      <c r="AF293" s="276"/>
      <c r="AG293" s="277"/>
      <c r="AH293" s="278"/>
      <c r="AI293" s="279"/>
    </row>
    <row r="294" spans="3:35" ht="15.6" thickTop="1" thickBot="1" x14ac:dyDescent="0.35">
      <c r="C294" s="447"/>
      <c r="E294" s="439"/>
      <c r="F294" s="113"/>
      <c r="G294" s="290"/>
      <c r="H294" s="197" t="s">
        <v>107</v>
      </c>
      <c r="I294" s="198"/>
      <c r="J294" s="199">
        <v>412.5</v>
      </c>
      <c r="K294" s="323">
        <v>54</v>
      </c>
      <c r="L294" s="199">
        <v>42.900000000000006</v>
      </c>
      <c r="M294" s="200">
        <v>4.8</v>
      </c>
      <c r="P294" s="439"/>
      <c r="Q294" s="113"/>
      <c r="R294" s="290"/>
      <c r="S294" s="197" t="s">
        <v>107</v>
      </c>
      <c r="T294" s="198"/>
      <c r="U294" s="199">
        <v>403.5</v>
      </c>
      <c r="V294" s="199">
        <v>55.800000000000004</v>
      </c>
      <c r="W294" s="199">
        <v>31.5</v>
      </c>
      <c r="X294" s="200">
        <v>5.0999999999999996</v>
      </c>
      <c r="AA294" s="439"/>
      <c r="AB294" s="113"/>
      <c r="AC294" s="290"/>
      <c r="AD294" s="197" t="s">
        <v>107</v>
      </c>
      <c r="AE294" s="198"/>
      <c r="AF294" s="199">
        <v>402.54999999999995</v>
      </c>
      <c r="AG294" s="323">
        <v>48</v>
      </c>
      <c r="AH294" s="199">
        <v>22.299999999999997</v>
      </c>
      <c r="AI294" s="200">
        <v>11.7</v>
      </c>
    </row>
    <row r="295" spans="3:35" ht="15.6" thickTop="1" thickBot="1" x14ac:dyDescent="0.35">
      <c r="C295" s="447"/>
      <c r="E295" s="440"/>
      <c r="F295" s="114"/>
      <c r="G295" s="291"/>
      <c r="H295" s="177"/>
      <c r="I295" s="177"/>
      <c r="J295" s="208" t="s">
        <v>108</v>
      </c>
      <c r="K295" s="217" t="s">
        <v>108</v>
      </c>
      <c r="L295" s="227" t="s">
        <v>108</v>
      </c>
      <c r="M295" s="233" t="s">
        <v>108</v>
      </c>
      <c r="P295" s="440"/>
      <c r="Q295" s="114"/>
      <c r="R295" s="291"/>
      <c r="S295" s="177"/>
      <c r="T295" s="177"/>
      <c r="U295" s="208" t="s">
        <v>108</v>
      </c>
      <c r="V295" s="217" t="s">
        <v>108</v>
      </c>
      <c r="W295" s="227" t="s">
        <v>108</v>
      </c>
      <c r="X295" s="233" t="s">
        <v>108</v>
      </c>
      <c r="AA295" s="440"/>
      <c r="AB295" s="114"/>
      <c r="AC295" s="291"/>
      <c r="AD295" s="177"/>
      <c r="AE295" s="177"/>
      <c r="AF295" s="208" t="s">
        <v>108</v>
      </c>
      <c r="AG295" s="217" t="s">
        <v>108</v>
      </c>
      <c r="AH295" s="227" t="s">
        <v>108</v>
      </c>
      <c r="AI295" s="233" t="s">
        <v>108</v>
      </c>
    </row>
    <row r="296" spans="3:35" x14ac:dyDescent="0.3">
      <c r="C296" s="447"/>
    </row>
    <row r="297" spans="3:35" ht="15" thickBot="1" x14ac:dyDescent="0.35">
      <c r="C297" s="447"/>
    </row>
    <row r="298" spans="3:35" ht="15" customHeight="1" thickTop="1" x14ac:dyDescent="0.3">
      <c r="C298" s="447"/>
      <c r="E298" s="441" t="s">
        <v>112</v>
      </c>
      <c r="F298" s="139">
        <v>200</v>
      </c>
      <c r="G298" s="292" t="s">
        <v>99</v>
      </c>
      <c r="H298" s="87"/>
      <c r="I298" s="87" t="s">
        <v>23</v>
      </c>
      <c r="J298" s="321">
        <v>220</v>
      </c>
      <c r="K298" s="324">
        <v>46</v>
      </c>
      <c r="L298" s="327">
        <v>0</v>
      </c>
      <c r="M298" s="330">
        <v>4</v>
      </c>
      <c r="P298" s="441" t="s">
        <v>112</v>
      </c>
      <c r="Q298" s="139">
        <v>200</v>
      </c>
      <c r="R298" s="292" t="s">
        <v>99</v>
      </c>
      <c r="S298" s="87"/>
      <c r="T298" s="87" t="s">
        <v>51</v>
      </c>
      <c r="U298" s="321">
        <v>220</v>
      </c>
      <c r="V298" s="324">
        <v>42</v>
      </c>
      <c r="W298" s="327">
        <v>0</v>
      </c>
      <c r="X298" s="271">
        <v>4.5999999999999996</v>
      </c>
      <c r="AA298" s="441" t="s">
        <v>112</v>
      </c>
      <c r="AB298" s="139">
        <v>150</v>
      </c>
      <c r="AC298" s="292" t="s">
        <v>99</v>
      </c>
      <c r="AD298" s="87"/>
      <c r="AE298" s="87" t="s">
        <v>86</v>
      </c>
      <c r="AF298" s="321">
        <v>234</v>
      </c>
      <c r="AG298" s="324">
        <v>30</v>
      </c>
      <c r="AH298" s="327">
        <v>0</v>
      </c>
      <c r="AI298" s="330">
        <v>12</v>
      </c>
    </row>
    <row r="299" spans="3:35" x14ac:dyDescent="0.3">
      <c r="C299" s="447"/>
      <c r="E299" s="442"/>
      <c r="F299" s="140">
        <v>200</v>
      </c>
      <c r="G299" s="293" t="s">
        <v>99</v>
      </c>
      <c r="H299" s="89"/>
      <c r="I299" s="89" t="s">
        <v>42</v>
      </c>
      <c r="J299" s="322">
        <v>260</v>
      </c>
      <c r="K299" s="273">
        <v>4.8</v>
      </c>
      <c r="L299" s="274">
        <v>57.2</v>
      </c>
      <c r="M299" s="275">
        <v>0.4</v>
      </c>
      <c r="P299" s="442"/>
      <c r="Q299" s="140">
        <v>295.45454545454544</v>
      </c>
      <c r="R299" s="293" t="s">
        <v>99</v>
      </c>
      <c r="S299" s="89"/>
      <c r="T299" s="89" t="s">
        <v>54</v>
      </c>
      <c r="U299" s="322">
        <v>260</v>
      </c>
      <c r="V299" s="325">
        <v>2.9545454545454546</v>
      </c>
      <c r="W299" s="328">
        <v>62.045454545454547</v>
      </c>
      <c r="X299" s="331">
        <v>0</v>
      </c>
      <c r="AA299" s="442"/>
      <c r="AB299" s="140">
        <v>180</v>
      </c>
      <c r="AC299" s="293" t="s">
        <v>99</v>
      </c>
      <c r="AD299" s="89"/>
      <c r="AE299" s="89" t="s">
        <v>87</v>
      </c>
      <c r="AF299" s="272">
        <v>250.20000000000002</v>
      </c>
      <c r="AG299" s="273">
        <v>7.74</v>
      </c>
      <c r="AH299" s="274">
        <v>49.86</v>
      </c>
      <c r="AI299" s="275">
        <v>0.9</v>
      </c>
    </row>
    <row r="300" spans="3:35" x14ac:dyDescent="0.3">
      <c r="C300" s="447"/>
      <c r="E300" s="442"/>
      <c r="F300" s="140">
        <v>5</v>
      </c>
      <c r="G300" s="293" t="s">
        <v>99</v>
      </c>
      <c r="H300" s="89"/>
      <c r="I300" s="89" t="s">
        <v>15</v>
      </c>
      <c r="J300" s="272">
        <v>35.85</v>
      </c>
      <c r="K300" s="273">
        <v>0.05</v>
      </c>
      <c r="L300" s="328">
        <v>0</v>
      </c>
      <c r="M300" s="275">
        <v>4.05</v>
      </c>
      <c r="P300" s="442"/>
      <c r="Q300" s="140">
        <v>3.9833333333333334</v>
      </c>
      <c r="R300" s="293" t="s">
        <v>137</v>
      </c>
      <c r="S300" s="89"/>
      <c r="T300" s="89" t="s">
        <v>21</v>
      </c>
      <c r="U300" s="272">
        <v>35.85</v>
      </c>
      <c r="V300" s="325">
        <v>0</v>
      </c>
      <c r="W300" s="328">
        <v>0</v>
      </c>
      <c r="X300" s="275">
        <v>3.9434999999999998</v>
      </c>
      <c r="AA300" s="442"/>
      <c r="AB300" s="140">
        <v>5</v>
      </c>
      <c r="AC300" s="293" t="s">
        <v>99</v>
      </c>
      <c r="AD300" s="89"/>
      <c r="AE300" s="89" t="s">
        <v>15</v>
      </c>
      <c r="AF300" s="272">
        <v>35.85</v>
      </c>
      <c r="AG300" s="273">
        <v>0.05</v>
      </c>
      <c r="AH300" s="328">
        <v>0</v>
      </c>
      <c r="AI300" s="275">
        <v>4.05</v>
      </c>
    </row>
    <row r="301" spans="3:35" x14ac:dyDescent="0.3">
      <c r="C301" s="447"/>
      <c r="E301" s="442"/>
      <c r="F301" s="140"/>
      <c r="G301" s="293"/>
      <c r="H301" s="89"/>
      <c r="I301" s="89"/>
      <c r="J301" s="272"/>
      <c r="K301" s="273"/>
      <c r="L301" s="274"/>
      <c r="M301" s="275"/>
      <c r="P301" s="442"/>
      <c r="Q301" s="140"/>
      <c r="R301" s="293"/>
      <c r="S301" s="89"/>
      <c r="T301" s="89"/>
      <c r="U301" s="272"/>
      <c r="V301" s="273"/>
      <c r="W301" s="274"/>
      <c r="X301" s="275"/>
      <c r="AA301" s="442"/>
      <c r="AB301" s="140"/>
      <c r="AC301" s="293"/>
      <c r="AD301" s="89"/>
      <c r="AE301" s="89"/>
      <c r="AF301" s="272"/>
      <c r="AG301" s="273"/>
      <c r="AH301" s="274"/>
      <c r="AI301" s="275"/>
    </row>
    <row r="302" spans="3:35" ht="15" thickBot="1" x14ac:dyDescent="0.35">
      <c r="C302" s="447"/>
      <c r="E302" s="442"/>
      <c r="F302" s="140"/>
      <c r="G302" s="293"/>
      <c r="H302" s="105"/>
      <c r="I302" s="105"/>
      <c r="J302" s="207"/>
      <c r="K302" s="216"/>
      <c r="L302" s="226"/>
      <c r="M302" s="232"/>
      <c r="P302" s="442"/>
      <c r="Q302" s="140"/>
      <c r="R302" s="293"/>
      <c r="S302" s="105"/>
      <c r="T302" s="105"/>
      <c r="U302" s="207"/>
      <c r="V302" s="216"/>
      <c r="W302" s="226"/>
      <c r="X302" s="232"/>
      <c r="AA302" s="442"/>
      <c r="AB302" s="140"/>
      <c r="AC302" s="293"/>
      <c r="AD302" s="105"/>
      <c r="AE302" s="105"/>
      <c r="AF302" s="207"/>
      <c r="AG302" s="216"/>
      <c r="AH302" s="226"/>
      <c r="AI302" s="232"/>
    </row>
    <row r="303" spans="3:35" ht="15.6" thickTop="1" thickBot="1" x14ac:dyDescent="0.35">
      <c r="C303" s="447"/>
      <c r="E303" s="442"/>
      <c r="F303" s="140"/>
      <c r="G303" s="294"/>
      <c r="H303" s="197" t="s">
        <v>107</v>
      </c>
      <c r="I303" s="198"/>
      <c r="J303" s="199">
        <v>515.85</v>
      </c>
      <c r="K303" s="199">
        <v>50.849999999999994</v>
      </c>
      <c r="L303" s="199">
        <v>57.2</v>
      </c>
      <c r="M303" s="200">
        <v>8.4499999999999993</v>
      </c>
      <c r="P303" s="442"/>
      <c r="Q303" s="140"/>
      <c r="R303" s="294"/>
      <c r="S303" s="197" t="s">
        <v>107</v>
      </c>
      <c r="T303" s="198"/>
      <c r="U303" s="199">
        <v>515.85</v>
      </c>
      <c r="V303" s="323">
        <v>44.954545454545453</v>
      </c>
      <c r="W303" s="323">
        <v>62.045454545454547</v>
      </c>
      <c r="X303" s="200">
        <v>8.5434999999999999</v>
      </c>
      <c r="AA303" s="442"/>
      <c r="AB303" s="140"/>
      <c r="AC303" s="294"/>
      <c r="AD303" s="197" t="s">
        <v>107</v>
      </c>
      <c r="AE303" s="198"/>
      <c r="AF303" s="199">
        <v>520.05000000000007</v>
      </c>
      <c r="AG303" s="199">
        <v>37.79</v>
      </c>
      <c r="AH303" s="199">
        <v>49.86</v>
      </c>
      <c r="AI303" s="332">
        <v>16.95</v>
      </c>
    </row>
    <row r="304" spans="3:35" ht="15.6" thickTop="1" thickBot="1" x14ac:dyDescent="0.35">
      <c r="C304" s="447"/>
      <c r="E304" s="443"/>
      <c r="F304" s="142"/>
      <c r="G304" s="295"/>
      <c r="H304" s="180"/>
      <c r="I304" s="180"/>
      <c r="J304" s="208"/>
      <c r="K304" s="217"/>
      <c r="L304" s="227"/>
      <c r="M304" s="233"/>
      <c r="P304" s="443"/>
      <c r="Q304" s="142"/>
      <c r="R304" s="295"/>
      <c r="S304" s="180"/>
      <c r="T304" s="180"/>
      <c r="U304" s="208"/>
      <c r="V304" s="217"/>
      <c r="W304" s="227"/>
      <c r="X304" s="233"/>
      <c r="AA304" s="443"/>
      <c r="AB304" s="142"/>
      <c r="AC304" s="295"/>
      <c r="AD304" s="180"/>
      <c r="AE304" s="180"/>
      <c r="AF304" s="208"/>
      <c r="AG304" s="217"/>
      <c r="AH304" s="227"/>
      <c r="AI304" s="233"/>
    </row>
    <row r="305" spans="3:35" x14ac:dyDescent="0.3">
      <c r="C305" s="447"/>
    </row>
    <row r="306" spans="3:35" ht="15" thickBot="1" x14ac:dyDescent="0.35">
      <c r="C306" s="447"/>
    </row>
    <row r="307" spans="3:35" ht="15" customHeight="1" thickTop="1" x14ac:dyDescent="0.3">
      <c r="C307" s="447"/>
      <c r="E307" s="444" t="s">
        <v>113</v>
      </c>
      <c r="F307" s="115">
        <v>70</v>
      </c>
      <c r="G307" s="296" t="s">
        <v>99</v>
      </c>
      <c r="H307" s="74"/>
      <c r="I307" s="74" t="s">
        <v>10</v>
      </c>
      <c r="J307" s="321">
        <v>251.99999999999997</v>
      </c>
      <c r="K307" s="269">
        <v>9.1</v>
      </c>
      <c r="L307" s="270">
        <v>47.599999999999994</v>
      </c>
      <c r="M307" s="271">
        <v>4.8999999999999995</v>
      </c>
      <c r="P307" s="444" t="s">
        <v>113</v>
      </c>
      <c r="Q307" s="115">
        <v>65</v>
      </c>
      <c r="R307" s="296" t="s">
        <v>99</v>
      </c>
      <c r="S307" s="74"/>
      <c r="T307" s="74" t="s">
        <v>40</v>
      </c>
      <c r="U307" s="321">
        <v>248.95000000000002</v>
      </c>
      <c r="V307" s="269">
        <v>4.2250000000000005</v>
      </c>
      <c r="W307" s="270">
        <v>56.225000000000001</v>
      </c>
      <c r="X307" s="271">
        <v>0.65</v>
      </c>
      <c r="AA307" s="444" t="s">
        <v>113</v>
      </c>
      <c r="AB307" s="115">
        <v>100</v>
      </c>
      <c r="AC307" s="296" t="s">
        <v>99</v>
      </c>
      <c r="AD307" s="74"/>
      <c r="AE307" s="74" t="s">
        <v>145</v>
      </c>
      <c r="AF307" s="321">
        <v>202</v>
      </c>
      <c r="AG307" s="324">
        <v>11</v>
      </c>
      <c r="AH307" s="327">
        <v>33</v>
      </c>
      <c r="AI307" s="271">
        <v>0.5</v>
      </c>
    </row>
    <row r="308" spans="3:35" x14ac:dyDescent="0.3">
      <c r="C308" s="447"/>
      <c r="E308" s="445"/>
      <c r="F308" s="116">
        <v>35</v>
      </c>
      <c r="G308" s="297" t="s">
        <v>99</v>
      </c>
      <c r="H308" s="76"/>
      <c r="I308" s="76" t="s">
        <v>14</v>
      </c>
      <c r="J308" s="322">
        <v>210</v>
      </c>
      <c r="K308" s="273">
        <v>8.3999999999999986</v>
      </c>
      <c r="L308" s="274">
        <v>4.1999999999999993</v>
      </c>
      <c r="M308" s="275">
        <v>16.799999999999997</v>
      </c>
      <c r="P308" s="445"/>
      <c r="Q308" s="116">
        <v>20</v>
      </c>
      <c r="R308" s="297" t="s">
        <v>99</v>
      </c>
      <c r="S308" s="76"/>
      <c r="T308" s="76" t="s">
        <v>27</v>
      </c>
      <c r="U308" s="272">
        <v>130.80000000000001</v>
      </c>
      <c r="V308" s="325">
        <v>3</v>
      </c>
      <c r="W308" s="274">
        <v>2.8000000000000003</v>
      </c>
      <c r="X308" s="331">
        <v>13</v>
      </c>
      <c r="AA308" s="445"/>
      <c r="AB308" s="116">
        <v>90</v>
      </c>
      <c r="AC308" s="297" t="s">
        <v>99</v>
      </c>
      <c r="AD308" s="76"/>
      <c r="AE308" s="76" t="s">
        <v>80</v>
      </c>
      <c r="AF308" s="322">
        <v>144</v>
      </c>
      <c r="AG308" s="273">
        <v>1.8</v>
      </c>
      <c r="AH308" s="274">
        <v>7.6769999999999996</v>
      </c>
      <c r="AI308" s="275">
        <v>13.194000000000001</v>
      </c>
    </row>
    <row r="309" spans="3:35" x14ac:dyDescent="0.3">
      <c r="C309" s="447"/>
      <c r="E309" s="445"/>
      <c r="F309" s="116">
        <v>50</v>
      </c>
      <c r="G309" s="297" t="s">
        <v>99</v>
      </c>
      <c r="H309" s="76"/>
      <c r="I309" s="76" t="s">
        <v>25</v>
      </c>
      <c r="J309" s="322">
        <v>30</v>
      </c>
      <c r="K309" s="273">
        <v>0.5</v>
      </c>
      <c r="L309" s="328">
        <v>7</v>
      </c>
      <c r="M309" s="331">
        <v>0</v>
      </c>
      <c r="P309" s="445"/>
      <c r="Q309" s="116">
        <v>70</v>
      </c>
      <c r="R309" s="297" t="s">
        <v>99</v>
      </c>
      <c r="S309" s="76"/>
      <c r="T309" s="76" t="s">
        <v>26</v>
      </c>
      <c r="U309" s="272">
        <v>31.499999999999996</v>
      </c>
      <c r="V309" s="273">
        <v>0.7</v>
      </c>
      <c r="W309" s="274">
        <v>3.5</v>
      </c>
      <c r="X309" s="331">
        <v>0</v>
      </c>
      <c r="AA309" s="445"/>
      <c r="AB309" s="116">
        <v>5</v>
      </c>
      <c r="AC309" s="297" t="s">
        <v>99</v>
      </c>
      <c r="AD309" s="76"/>
      <c r="AE309" s="76" t="s">
        <v>15</v>
      </c>
      <c r="AF309" s="272">
        <v>35.85</v>
      </c>
      <c r="AG309" s="273">
        <v>0.05</v>
      </c>
      <c r="AH309" s="328">
        <v>0</v>
      </c>
      <c r="AI309" s="275">
        <v>4.05</v>
      </c>
    </row>
    <row r="310" spans="3:35" x14ac:dyDescent="0.3">
      <c r="C310" s="447"/>
      <c r="E310" s="445"/>
      <c r="F310" s="107">
        <v>15</v>
      </c>
      <c r="G310" s="297" t="s">
        <v>99</v>
      </c>
      <c r="H310" s="76"/>
      <c r="I310" s="76" t="s">
        <v>134</v>
      </c>
      <c r="J310" s="322">
        <v>60</v>
      </c>
      <c r="K310" s="325">
        <v>12</v>
      </c>
      <c r="L310" s="274">
        <v>1.5</v>
      </c>
      <c r="M310" s="275">
        <v>0.5</v>
      </c>
      <c r="P310" s="445"/>
      <c r="Q310" s="116">
        <v>100</v>
      </c>
      <c r="R310" s="297" t="s">
        <v>99</v>
      </c>
      <c r="S310" s="76"/>
      <c r="T310" s="76" t="s">
        <v>73</v>
      </c>
      <c r="U310" s="322">
        <v>80</v>
      </c>
      <c r="V310" s="325">
        <v>11</v>
      </c>
      <c r="W310" s="328">
        <v>3</v>
      </c>
      <c r="X310" s="275">
        <v>2.2999999999999998</v>
      </c>
      <c r="AA310" s="445"/>
      <c r="AB310" s="116">
        <v>80</v>
      </c>
      <c r="AC310" s="297" t="s">
        <v>99</v>
      </c>
      <c r="AD310" s="76"/>
      <c r="AE310" s="76" t="s">
        <v>34</v>
      </c>
      <c r="AF310" s="322">
        <v>80</v>
      </c>
      <c r="AG310" s="273">
        <v>16.8</v>
      </c>
      <c r="AH310" s="274">
        <v>0.8</v>
      </c>
      <c r="AI310" s="275">
        <v>1.6</v>
      </c>
    </row>
    <row r="311" spans="3:35" x14ac:dyDescent="0.3">
      <c r="C311" s="447"/>
      <c r="E311" s="445"/>
      <c r="F311" s="116"/>
      <c r="G311" s="297"/>
      <c r="H311" s="76"/>
      <c r="I311" s="76"/>
      <c r="J311" s="272"/>
      <c r="K311" s="273"/>
      <c r="L311" s="274"/>
      <c r="M311" s="275"/>
      <c r="P311" s="445"/>
      <c r="Q311" s="116">
        <v>15</v>
      </c>
      <c r="R311" s="297" t="s">
        <v>99</v>
      </c>
      <c r="S311" s="76"/>
      <c r="T311" s="76" t="s">
        <v>20</v>
      </c>
      <c r="U311" s="272">
        <v>72.899999999999991</v>
      </c>
      <c r="V311" s="325">
        <v>3</v>
      </c>
      <c r="W311" s="328">
        <v>4.95</v>
      </c>
      <c r="X311" s="275">
        <v>4.6499999999999995</v>
      </c>
      <c r="AA311" s="445"/>
      <c r="AB311" s="116">
        <v>1</v>
      </c>
      <c r="AC311" s="297" t="s">
        <v>101</v>
      </c>
      <c r="AD311" s="76"/>
      <c r="AE311" s="76" t="s">
        <v>5</v>
      </c>
      <c r="AF311" s="322">
        <v>80</v>
      </c>
      <c r="AG311" s="325">
        <v>6</v>
      </c>
      <c r="AH311" s="328">
        <v>0</v>
      </c>
      <c r="AI311" s="331">
        <v>5</v>
      </c>
    </row>
    <row r="312" spans="3:35" ht="15" thickBot="1" x14ac:dyDescent="0.35">
      <c r="C312" s="447"/>
      <c r="E312" s="445"/>
      <c r="F312" s="116"/>
      <c r="G312" s="297"/>
      <c r="H312" s="184"/>
      <c r="I312" s="184"/>
      <c r="J312" s="207"/>
      <c r="K312" s="216"/>
      <c r="L312" s="226"/>
      <c r="M312" s="232"/>
      <c r="P312" s="445"/>
      <c r="Q312" s="116"/>
      <c r="R312" s="297"/>
      <c r="S312" s="184"/>
      <c r="T312" s="184"/>
      <c r="U312" s="207"/>
      <c r="V312" s="216"/>
      <c r="W312" s="226"/>
      <c r="X312" s="232"/>
      <c r="AA312" s="445"/>
      <c r="AB312" s="116"/>
      <c r="AC312" s="297"/>
      <c r="AD312" s="184"/>
      <c r="AE312" s="184"/>
      <c r="AF312" s="207"/>
      <c r="AG312" s="216"/>
      <c r="AH312" s="226"/>
      <c r="AI312" s="232"/>
    </row>
    <row r="313" spans="3:35" ht="15.6" thickTop="1" thickBot="1" x14ac:dyDescent="0.35">
      <c r="C313" s="447"/>
      <c r="E313" s="445"/>
      <c r="F313" s="116"/>
      <c r="G313" s="298"/>
      <c r="H313" s="197" t="s">
        <v>107</v>
      </c>
      <c r="I313" s="198"/>
      <c r="J313" s="323">
        <v>552</v>
      </c>
      <c r="K313" s="323">
        <v>30</v>
      </c>
      <c r="L313" s="199">
        <v>60.3</v>
      </c>
      <c r="M313" s="200">
        <v>22.199999999999996</v>
      </c>
      <c r="P313" s="445"/>
      <c r="Q313" s="116"/>
      <c r="R313" s="298"/>
      <c r="S313" s="197" t="s">
        <v>107</v>
      </c>
      <c r="T313" s="198"/>
      <c r="U313" s="199">
        <v>564.15</v>
      </c>
      <c r="V313" s="199">
        <v>21.925000000000001</v>
      </c>
      <c r="W313" s="199">
        <v>70.475000000000009</v>
      </c>
      <c r="X313" s="200">
        <v>20.599999999999998</v>
      </c>
      <c r="AA313" s="445"/>
      <c r="AB313" s="116"/>
      <c r="AC313" s="298"/>
      <c r="AD313" s="197" t="s">
        <v>107</v>
      </c>
      <c r="AE313" s="198"/>
      <c r="AF313" s="199">
        <v>541.85</v>
      </c>
      <c r="AG313" s="199">
        <v>35.650000000000006</v>
      </c>
      <c r="AH313" s="199">
        <v>41.476999999999997</v>
      </c>
      <c r="AI313" s="200">
        <v>24.344000000000001</v>
      </c>
    </row>
    <row r="314" spans="3:35" ht="15.6" thickTop="1" thickBot="1" x14ac:dyDescent="0.35">
      <c r="C314" s="447"/>
      <c r="E314" s="446"/>
      <c r="F314" s="117"/>
      <c r="G314" s="299"/>
      <c r="H314" s="185"/>
      <c r="I314" s="185"/>
      <c r="J314" s="208"/>
      <c r="K314" s="217"/>
      <c r="L314" s="227"/>
      <c r="M314" s="233"/>
      <c r="P314" s="446"/>
      <c r="Q314" s="117"/>
      <c r="R314" s="299"/>
      <c r="S314" s="185"/>
      <c r="T314" s="185"/>
      <c r="U314" s="208"/>
      <c r="V314" s="217"/>
      <c r="W314" s="227"/>
      <c r="X314" s="233"/>
      <c r="AA314" s="446"/>
      <c r="AB314" s="117"/>
      <c r="AC314" s="299"/>
      <c r="AD314" s="185"/>
      <c r="AE314" s="185"/>
      <c r="AF314" s="208"/>
      <c r="AG314" s="217"/>
      <c r="AH314" s="227"/>
      <c r="AI314" s="233"/>
    </row>
    <row r="315" spans="3:35" x14ac:dyDescent="0.3">
      <c r="C315" s="447"/>
    </row>
    <row r="316" spans="3:35" ht="15" thickBot="1" x14ac:dyDescent="0.35">
      <c r="C316" s="447"/>
    </row>
    <row r="317" spans="3:35" ht="15" customHeight="1" thickTop="1" x14ac:dyDescent="0.3">
      <c r="C317" s="447"/>
      <c r="E317" s="432" t="s">
        <v>114</v>
      </c>
      <c r="F317" s="118">
        <v>120</v>
      </c>
      <c r="G317" s="300" t="s">
        <v>99</v>
      </c>
      <c r="H317" s="79"/>
      <c r="I317" s="79" t="s">
        <v>48</v>
      </c>
      <c r="J317" s="321">
        <v>258</v>
      </c>
      <c r="K317" s="269">
        <v>22.8</v>
      </c>
      <c r="L317" s="327">
        <v>0</v>
      </c>
      <c r="M317" s="330">
        <v>18</v>
      </c>
      <c r="P317" s="432" t="s">
        <v>114</v>
      </c>
      <c r="Q317" s="118">
        <v>120</v>
      </c>
      <c r="R317" s="300" t="s">
        <v>99</v>
      </c>
      <c r="S317" s="79"/>
      <c r="T317" s="79" t="s">
        <v>31</v>
      </c>
      <c r="U317" s="268">
        <v>260.39999999999998</v>
      </c>
      <c r="V317" s="324">
        <v>24</v>
      </c>
      <c r="W317" s="327">
        <v>0</v>
      </c>
      <c r="X317" s="271">
        <v>16.8</v>
      </c>
      <c r="AA317" s="432" t="s">
        <v>114</v>
      </c>
      <c r="AB317" s="118">
        <v>150</v>
      </c>
      <c r="AC317" s="300" t="s">
        <v>99</v>
      </c>
      <c r="AD317" s="79"/>
      <c r="AE317" s="79" t="s">
        <v>45</v>
      </c>
      <c r="AF317" s="321">
        <v>255</v>
      </c>
      <c r="AG317" s="269">
        <v>28.5</v>
      </c>
      <c r="AH317" s="327">
        <v>0</v>
      </c>
      <c r="AI317" s="330">
        <v>15</v>
      </c>
    </row>
    <row r="318" spans="3:35" x14ac:dyDescent="0.3">
      <c r="C318" s="447"/>
      <c r="E318" s="433"/>
      <c r="F318" s="119">
        <v>200</v>
      </c>
      <c r="G318" s="301" t="s">
        <v>99</v>
      </c>
      <c r="H318" s="81"/>
      <c r="I318" s="81" t="s">
        <v>54</v>
      </c>
      <c r="J318" s="322">
        <v>176</v>
      </c>
      <c r="K318" s="325">
        <v>2</v>
      </c>
      <c r="L318" s="328">
        <v>42</v>
      </c>
      <c r="M318" s="331">
        <v>0</v>
      </c>
      <c r="P318" s="433"/>
      <c r="Q318" s="119">
        <v>135.38461538461539</v>
      </c>
      <c r="R318" s="301" t="s">
        <v>99</v>
      </c>
      <c r="S318" s="81"/>
      <c r="T318" s="81" t="s">
        <v>42</v>
      </c>
      <c r="U318" s="322">
        <v>176</v>
      </c>
      <c r="V318" s="273">
        <v>3.2492307692307691</v>
      </c>
      <c r="W318" s="274">
        <v>38.720000000000006</v>
      </c>
      <c r="X318" s="275">
        <v>0.27076923076923082</v>
      </c>
      <c r="AA318" s="433"/>
      <c r="AB318" s="119">
        <v>145</v>
      </c>
      <c r="AC318" s="301" t="s">
        <v>99</v>
      </c>
      <c r="AD318" s="81"/>
      <c r="AE318" s="81" t="s">
        <v>56</v>
      </c>
      <c r="AF318" s="272">
        <v>176.9</v>
      </c>
      <c r="AG318" s="273">
        <v>5.8</v>
      </c>
      <c r="AH318" s="274">
        <v>31.9</v>
      </c>
      <c r="AI318" s="275">
        <v>1.45</v>
      </c>
    </row>
    <row r="319" spans="3:35" x14ac:dyDescent="0.3">
      <c r="C319" s="447"/>
      <c r="E319" s="433"/>
      <c r="F319" s="119">
        <v>5</v>
      </c>
      <c r="G319" s="301" t="s">
        <v>99</v>
      </c>
      <c r="H319" s="81"/>
      <c r="I319" s="81" t="s">
        <v>15</v>
      </c>
      <c r="J319" s="272">
        <v>35.85</v>
      </c>
      <c r="K319" s="273">
        <v>0.05</v>
      </c>
      <c r="L319" s="328">
        <v>0</v>
      </c>
      <c r="M319" s="275">
        <v>4.05</v>
      </c>
      <c r="P319" s="433"/>
      <c r="Q319" s="119">
        <v>5</v>
      </c>
      <c r="R319" s="301" t="s">
        <v>99</v>
      </c>
      <c r="S319" s="81"/>
      <c r="T319" s="81" t="s">
        <v>15</v>
      </c>
      <c r="U319" s="272">
        <v>35.85</v>
      </c>
      <c r="V319" s="273">
        <v>0.05</v>
      </c>
      <c r="W319" s="328">
        <v>0</v>
      </c>
      <c r="X319" s="275">
        <v>4.05</v>
      </c>
      <c r="AA319" s="433"/>
      <c r="AB319" s="119">
        <v>5</v>
      </c>
      <c r="AC319" s="301" t="s">
        <v>99</v>
      </c>
      <c r="AD319" s="81"/>
      <c r="AE319" s="81" t="s">
        <v>21</v>
      </c>
      <c r="AF319" s="322">
        <v>45</v>
      </c>
      <c r="AG319" s="325">
        <v>0</v>
      </c>
      <c r="AH319" s="328">
        <v>0</v>
      </c>
      <c r="AI319" s="331">
        <v>4.95</v>
      </c>
    </row>
    <row r="320" spans="3:35" x14ac:dyDescent="0.3">
      <c r="C320" s="447"/>
      <c r="E320" s="433"/>
      <c r="F320" s="119">
        <v>200</v>
      </c>
      <c r="G320" s="301" t="s">
        <v>99</v>
      </c>
      <c r="H320" s="81"/>
      <c r="I320" s="81" t="s">
        <v>91</v>
      </c>
      <c r="J320" s="322">
        <v>66</v>
      </c>
      <c r="K320" s="325">
        <v>0</v>
      </c>
      <c r="L320" s="328">
        <v>16</v>
      </c>
      <c r="M320" s="331">
        <v>0</v>
      </c>
      <c r="P320" s="433"/>
      <c r="Q320" s="119">
        <v>200</v>
      </c>
      <c r="R320" s="301" t="s">
        <v>99</v>
      </c>
      <c r="S320" s="81"/>
      <c r="T320" s="81" t="s">
        <v>82</v>
      </c>
      <c r="U320" s="322">
        <v>70</v>
      </c>
      <c r="V320" s="273">
        <v>3.78</v>
      </c>
      <c r="W320" s="274">
        <v>15.76</v>
      </c>
      <c r="X320" s="275">
        <v>1.46</v>
      </c>
      <c r="AA320" s="433"/>
      <c r="AB320" s="119">
        <v>200</v>
      </c>
      <c r="AC320" s="301" t="s">
        <v>99</v>
      </c>
      <c r="AD320" s="81"/>
      <c r="AE320" s="81" t="s">
        <v>91</v>
      </c>
      <c r="AF320" s="322">
        <v>66</v>
      </c>
      <c r="AG320" s="325">
        <v>0</v>
      </c>
      <c r="AH320" s="328">
        <v>16</v>
      </c>
      <c r="AI320" s="331">
        <v>0</v>
      </c>
    </row>
    <row r="321" spans="3:35" ht="15" thickBot="1" x14ac:dyDescent="0.35">
      <c r="C321" s="447"/>
      <c r="E321" s="433"/>
      <c r="F321" s="119"/>
      <c r="G321" s="301"/>
      <c r="H321" s="189"/>
      <c r="I321" s="189"/>
      <c r="J321" s="276" t="s">
        <v>108</v>
      </c>
      <c r="K321" s="277" t="s">
        <v>108</v>
      </c>
      <c r="L321" s="278" t="s">
        <v>108</v>
      </c>
      <c r="M321" s="279" t="s">
        <v>108</v>
      </c>
      <c r="P321" s="433"/>
      <c r="Q321" s="119"/>
      <c r="R321" s="301"/>
      <c r="S321" s="189"/>
      <c r="T321" s="189"/>
      <c r="U321" s="276"/>
      <c r="V321" s="277"/>
      <c r="W321" s="278"/>
      <c r="X321" s="279"/>
      <c r="AA321" s="433"/>
      <c r="AB321" s="119"/>
      <c r="AC321" s="301"/>
      <c r="AD321" s="189"/>
      <c r="AE321" s="189"/>
      <c r="AF321" s="276"/>
      <c r="AG321" s="277"/>
      <c r="AH321" s="278"/>
      <c r="AI321" s="279"/>
    </row>
    <row r="322" spans="3:35" ht="15.6" thickTop="1" thickBot="1" x14ac:dyDescent="0.35">
      <c r="C322" s="447"/>
      <c r="E322" s="433"/>
      <c r="F322" s="119"/>
      <c r="G322" s="302"/>
      <c r="H322" s="197" t="s">
        <v>107</v>
      </c>
      <c r="I322" s="198"/>
      <c r="J322" s="199">
        <v>535.85</v>
      </c>
      <c r="K322" s="199">
        <v>24.85</v>
      </c>
      <c r="L322" s="323">
        <v>58</v>
      </c>
      <c r="M322" s="200">
        <v>22.05</v>
      </c>
      <c r="P322" s="433"/>
      <c r="Q322" s="119"/>
      <c r="R322" s="302"/>
      <c r="S322" s="197" t="s">
        <v>107</v>
      </c>
      <c r="T322" s="198"/>
      <c r="U322" s="199">
        <v>542.25</v>
      </c>
      <c r="V322" s="199">
        <v>31.079230769230772</v>
      </c>
      <c r="W322" s="199">
        <v>54.480000000000004</v>
      </c>
      <c r="X322" s="200">
        <v>22.580769230769231</v>
      </c>
      <c r="AA322" s="433"/>
      <c r="AB322" s="119"/>
      <c r="AC322" s="302"/>
      <c r="AD322" s="197" t="s">
        <v>107</v>
      </c>
      <c r="AE322" s="198"/>
      <c r="AF322" s="199">
        <v>542.9</v>
      </c>
      <c r="AG322" s="199">
        <v>34.299999999999997</v>
      </c>
      <c r="AH322" s="199">
        <v>47.9</v>
      </c>
      <c r="AI322" s="200">
        <v>21.4</v>
      </c>
    </row>
    <row r="323" spans="3:35" ht="15.6" thickTop="1" thickBot="1" x14ac:dyDescent="0.35">
      <c r="C323" s="447"/>
      <c r="E323" s="434"/>
      <c r="F323" s="303"/>
      <c r="G323" s="304"/>
      <c r="H323" s="190"/>
      <c r="I323" s="190"/>
      <c r="J323" s="211"/>
      <c r="K323" s="220"/>
      <c r="L323" s="229"/>
      <c r="M323" s="235"/>
      <c r="P323" s="434"/>
      <c r="Q323" s="303"/>
      <c r="R323" s="304"/>
      <c r="S323" s="190"/>
      <c r="T323" s="190"/>
      <c r="U323" s="211"/>
      <c r="V323" s="220"/>
      <c r="W323" s="229"/>
      <c r="X323" s="235"/>
      <c r="AA323" s="434"/>
      <c r="AB323" s="303"/>
      <c r="AC323" s="304"/>
      <c r="AD323" s="190"/>
      <c r="AE323" s="190"/>
      <c r="AF323" s="211"/>
      <c r="AG323" s="220"/>
      <c r="AH323" s="229"/>
      <c r="AI323" s="235"/>
    </row>
    <row r="324" spans="3:35" ht="15" thickBot="1" x14ac:dyDescent="0.35"/>
    <row r="325" spans="3:35" ht="15" thickBot="1" x14ac:dyDescent="0.35">
      <c r="F325" s="128"/>
      <c r="G325" s="55"/>
      <c r="H325" s="63" t="s">
        <v>106</v>
      </c>
      <c r="I325" s="63"/>
      <c r="J325" s="212">
        <v>2513.0499999999997</v>
      </c>
      <c r="K325" s="221">
        <v>198.35000000000005</v>
      </c>
      <c r="L325" s="223">
        <v>246.4</v>
      </c>
      <c r="M325" s="280">
        <v>79.849999999999994</v>
      </c>
      <c r="Q325" s="128"/>
      <c r="R325" s="55"/>
      <c r="S325" s="63" t="s">
        <v>106</v>
      </c>
      <c r="T325" s="63"/>
      <c r="U325" s="212">
        <v>2526.25</v>
      </c>
      <c r="V325" s="221">
        <v>190.93699404555841</v>
      </c>
      <c r="W325" s="223">
        <v>244.43510801080106</v>
      </c>
      <c r="X325" s="280">
        <v>82.123279131759318</v>
      </c>
      <c r="AB325" s="128"/>
      <c r="AC325" s="55"/>
      <c r="AD325" s="63" t="s">
        <v>106</v>
      </c>
      <c r="AE325" s="63"/>
      <c r="AF325" s="212">
        <v>2507.35</v>
      </c>
      <c r="AG325" s="221">
        <v>193.54000000000002</v>
      </c>
      <c r="AH325" s="223">
        <v>205.137</v>
      </c>
      <c r="AI325" s="280">
        <v>92.293999999999997</v>
      </c>
    </row>
    <row r="326" spans="3:35" x14ac:dyDescent="0.3">
      <c r="F326" s="121"/>
      <c r="G326" s="56"/>
      <c r="H326" s="7"/>
      <c r="I326" s="7"/>
      <c r="J326" s="37"/>
      <c r="K326" s="37"/>
      <c r="L326" s="37"/>
      <c r="M326" s="37"/>
      <c r="Q326" s="121"/>
      <c r="R326" s="56"/>
      <c r="S326" s="7"/>
      <c r="T326" s="7"/>
      <c r="U326" s="37"/>
      <c r="V326" s="37"/>
      <c r="W326" s="37"/>
      <c r="X326" s="37"/>
      <c r="AB326" s="121"/>
      <c r="AC326" s="56"/>
      <c r="AD326" s="7"/>
      <c r="AE326" s="7"/>
      <c r="AF326" s="37"/>
      <c r="AG326" s="37"/>
      <c r="AH326" s="37"/>
      <c r="AI326" s="37"/>
    </row>
    <row r="327" spans="3:35" x14ac:dyDescent="0.3">
      <c r="F327" s="121"/>
      <c r="G327" s="56"/>
      <c r="H327" s="7"/>
      <c r="I327" s="7"/>
      <c r="J327" s="37"/>
      <c r="K327" s="37"/>
      <c r="L327" s="37"/>
      <c r="M327" s="37"/>
      <c r="Q327" s="121"/>
      <c r="R327" s="56"/>
      <c r="S327" s="7"/>
      <c r="T327" s="7"/>
      <c r="U327" s="37"/>
      <c r="V327" s="37"/>
      <c r="W327" s="37"/>
      <c r="X327" s="37"/>
      <c r="AB327" s="121"/>
      <c r="AC327" s="56"/>
      <c r="AD327" s="7"/>
      <c r="AE327" s="7"/>
      <c r="AF327" s="37"/>
      <c r="AG327" s="37"/>
      <c r="AH327" s="37"/>
      <c r="AI327" s="37"/>
    </row>
    <row r="328" spans="3:35" x14ac:dyDescent="0.3">
      <c r="F328" s="121"/>
      <c r="G328" s="56"/>
      <c r="H328" s="7"/>
      <c r="I328" s="7"/>
      <c r="J328" s="37"/>
      <c r="K328" s="37"/>
      <c r="L328" s="37"/>
      <c r="M328" s="37"/>
      <c r="Q328" s="121"/>
      <c r="R328" s="56"/>
      <c r="S328" s="7"/>
      <c r="T328" s="7"/>
      <c r="U328" s="37"/>
      <c r="V328" s="37"/>
      <c r="W328" s="37"/>
      <c r="X328" s="37"/>
      <c r="AB328" s="121"/>
      <c r="AC328" s="56"/>
      <c r="AD328" s="7"/>
      <c r="AE328" s="7"/>
      <c r="AF328" s="37"/>
      <c r="AG328" s="37"/>
      <c r="AH328" s="37"/>
      <c r="AI328" s="37"/>
    </row>
    <row r="329" spans="3:35" ht="15" thickBot="1" x14ac:dyDescent="0.35">
      <c r="F329" s="121"/>
      <c r="G329" s="56"/>
      <c r="H329" s="7"/>
      <c r="I329" s="7"/>
      <c r="J329" s="37"/>
      <c r="K329" s="37"/>
      <c r="L329" s="37"/>
      <c r="M329" s="37"/>
      <c r="Q329" s="121"/>
      <c r="R329" s="56"/>
      <c r="S329" s="7"/>
      <c r="T329" s="7"/>
      <c r="U329" s="37"/>
      <c r="V329" s="37"/>
      <c r="W329" s="37"/>
      <c r="X329" s="37"/>
      <c r="AB329" s="121"/>
      <c r="AC329" s="56"/>
      <c r="AD329" s="7"/>
      <c r="AE329" s="7"/>
      <c r="AF329" s="37"/>
      <c r="AG329" s="37"/>
      <c r="AH329" s="37"/>
      <c r="AI329" s="37"/>
    </row>
    <row r="330" spans="3:35" ht="48" thickTop="1" thickBot="1" x14ac:dyDescent="0.35">
      <c r="F330" s="311" t="s">
        <v>69</v>
      </c>
      <c r="G330" s="311" t="s">
        <v>109</v>
      </c>
      <c r="H330" s="312" t="s">
        <v>108</v>
      </c>
      <c r="I330" s="311" t="s">
        <v>70</v>
      </c>
      <c r="J330" s="313" t="s">
        <v>127</v>
      </c>
      <c r="K330" s="314" t="s">
        <v>128</v>
      </c>
      <c r="L330" s="315" t="s">
        <v>2</v>
      </c>
      <c r="M330" s="316" t="s">
        <v>3</v>
      </c>
      <c r="Q330" s="311" t="s">
        <v>69</v>
      </c>
      <c r="R330" s="311" t="s">
        <v>109</v>
      </c>
      <c r="S330" s="312" t="s">
        <v>108</v>
      </c>
      <c r="T330" s="311" t="s">
        <v>70</v>
      </c>
      <c r="U330" s="313" t="s">
        <v>127</v>
      </c>
      <c r="V330" s="314" t="s">
        <v>128</v>
      </c>
      <c r="W330" s="315" t="s">
        <v>2</v>
      </c>
      <c r="X330" s="316" t="s">
        <v>3</v>
      </c>
      <c r="AB330" s="311" t="s">
        <v>69</v>
      </c>
      <c r="AC330" s="311" t="s">
        <v>109</v>
      </c>
      <c r="AD330" s="312" t="s">
        <v>108</v>
      </c>
      <c r="AE330" s="311" t="s">
        <v>70</v>
      </c>
      <c r="AF330" s="313" t="s">
        <v>127</v>
      </c>
      <c r="AG330" s="314" t="s">
        <v>128</v>
      </c>
      <c r="AH330" s="315" t="s">
        <v>2</v>
      </c>
      <c r="AI330" s="316" t="s">
        <v>3</v>
      </c>
    </row>
    <row r="331" spans="3:35" ht="15.6" thickTop="1" thickBot="1" x14ac:dyDescent="0.35">
      <c r="Q331" s="3"/>
      <c r="R331" s="3"/>
      <c r="T331" s="7"/>
      <c r="U331" s="7"/>
      <c r="V331" s="7"/>
      <c r="W331" s="7"/>
      <c r="X331" s="7"/>
      <c r="AA331" s="7"/>
      <c r="AB331" s="3"/>
      <c r="AC331" s="3"/>
      <c r="AD331" t="s">
        <v>108</v>
      </c>
      <c r="AE331" s="7"/>
      <c r="AF331" s="7"/>
      <c r="AG331" s="7"/>
      <c r="AH331" s="7"/>
      <c r="AI331" s="7"/>
    </row>
    <row r="332" spans="3:35" ht="15" customHeight="1" thickTop="1" x14ac:dyDescent="0.3">
      <c r="C332" s="447" t="s">
        <v>121</v>
      </c>
      <c r="E332" s="435" t="s">
        <v>110</v>
      </c>
      <c r="F332" s="281">
        <v>4</v>
      </c>
      <c r="G332" s="282" t="s">
        <v>100</v>
      </c>
      <c r="H332" s="66"/>
      <c r="I332" s="66" t="s">
        <v>5</v>
      </c>
      <c r="J332" s="321">
        <v>320</v>
      </c>
      <c r="K332" s="324">
        <v>24</v>
      </c>
      <c r="L332" s="327">
        <v>0</v>
      </c>
      <c r="M332" s="330">
        <v>20</v>
      </c>
      <c r="P332" s="435" t="s">
        <v>110</v>
      </c>
      <c r="Q332" s="281">
        <v>120</v>
      </c>
      <c r="R332" s="282" t="s">
        <v>99</v>
      </c>
      <c r="S332" s="66"/>
      <c r="T332" s="66" t="s">
        <v>6</v>
      </c>
      <c r="U332" s="268">
        <v>284.52000000000004</v>
      </c>
      <c r="V332" s="269">
        <v>23.16</v>
      </c>
      <c r="W332" s="270">
        <v>0.72</v>
      </c>
      <c r="X332" s="330">
        <v>21</v>
      </c>
      <c r="AA332" s="435" t="s">
        <v>110</v>
      </c>
      <c r="AB332" s="281">
        <v>300</v>
      </c>
      <c r="AC332" s="282" t="s">
        <v>99</v>
      </c>
      <c r="AD332" s="66"/>
      <c r="AE332" s="66" t="s">
        <v>73</v>
      </c>
      <c r="AF332" s="321">
        <v>240</v>
      </c>
      <c r="AG332" s="324">
        <v>33</v>
      </c>
      <c r="AH332" s="327">
        <v>9</v>
      </c>
      <c r="AI332" s="271">
        <v>6.8999999999999995</v>
      </c>
    </row>
    <row r="333" spans="3:35" x14ac:dyDescent="0.3">
      <c r="C333" s="447"/>
      <c r="E333" s="436"/>
      <c r="F333" s="283">
        <v>1</v>
      </c>
      <c r="G333" s="284" t="s">
        <v>101</v>
      </c>
      <c r="H333" s="60"/>
      <c r="I333" s="60" t="s">
        <v>7</v>
      </c>
      <c r="J333" s="322">
        <v>141</v>
      </c>
      <c r="K333" s="273">
        <v>5.4</v>
      </c>
      <c r="L333" s="274">
        <v>27.2</v>
      </c>
      <c r="M333" s="275">
        <v>1.7</v>
      </c>
      <c r="P333" s="436"/>
      <c r="Q333" s="283">
        <v>69.801980198019791</v>
      </c>
      <c r="R333" s="284" t="s">
        <v>99</v>
      </c>
      <c r="S333" s="60"/>
      <c r="T333" s="60" t="s">
        <v>145</v>
      </c>
      <c r="U333" s="322">
        <v>141</v>
      </c>
      <c r="V333" s="273">
        <v>7.6782178217821775</v>
      </c>
      <c r="W333" s="328">
        <v>23.034653465346533</v>
      </c>
      <c r="X333" s="275">
        <v>0.34900990099009899</v>
      </c>
      <c r="AA333" s="436"/>
      <c r="AB333" s="283">
        <v>100</v>
      </c>
      <c r="AC333" s="284" t="s">
        <v>99</v>
      </c>
      <c r="AD333" s="60"/>
      <c r="AE333" s="60" t="s">
        <v>29</v>
      </c>
      <c r="AF333" s="322">
        <v>100</v>
      </c>
      <c r="AG333" s="325">
        <v>0</v>
      </c>
      <c r="AH333" s="328">
        <v>23</v>
      </c>
      <c r="AI333" s="331">
        <v>1</v>
      </c>
    </row>
    <row r="334" spans="3:35" x14ac:dyDescent="0.3">
      <c r="C334" s="447"/>
      <c r="E334" s="436"/>
      <c r="F334" s="283">
        <v>90</v>
      </c>
      <c r="G334" s="284" t="s">
        <v>99</v>
      </c>
      <c r="H334" s="60"/>
      <c r="I334" s="60" t="s">
        <v>43</v>
      </c>
      <c r="J334" s="322">
        <v>90</v>
      </c>
      <c r="K334" s="273">
        <v>17.100000000000001</v>
      </c>
      <c r="L334" s="274">
        <v>0.9</v>
      </c>
      <c r="M334" s="275">
        <v>1.8</v>
      </c>
      <c r="P334" s="436"/>
      <c r="Q334" s="283">
        <v>45</v>
      </c>
      <c r="R334" s="284" t="s">
        <v>99</v>
      </c>
      <c r="S334" s="60"/>
      <c r="T334" s="60" t="s">
        <v>41</v>
      </c>
      <c r="U334" s="272">
        <v>125.10000000000001</v>
      </c>
      <c r="V334" s="273">
        <v>12.15</v>
      </c>
      <c r="W334" s="274">
        <v>0.9</v>
      </c>
      <c r="X334" s="275">
        <v>7.2</v>
      </c>
      <c r="AA334" s="436"/>
      <c r="AB334" s="283">
        <v>20</v>
      </c>
      <c r="AC334" s="284" t="s">
        <v>99</v>
      </c>
      <c r="AD334" s="60"/>
      <c r="AE334" s="60" t="s">
        <v>14</v>
      </c>
      <c r="AF334" s="322">
        <v>120</v>
      </c>
      <c r="AG334" s="273">
        <v>4.8000000000000007</v>
      </c>
      <c r="AH334" s="274">
        <v>2.4000000000000004</v>
      </c>
      <c r="AI334" s="275">
        <v>9.6000000000000014</v>
      </c>
    </row>
    <row r="335" spans="3:35" x14ac:dyDescent="0.3">
      <c r="C335" s="447"/>
      <c r="E335" s="436"/>
      <c r="F335" s="283">
        <v>5</v>
      </c>
      <c r="G335" s="284" t="s">
        <v>99</v>
      </c>
      <c r="H335" s="60"/>
      <c r="I335" s="60" t="s">
        <v>15</v>
      </c>
      <c r="J335" s="272">
        <v>35.85</v>
      </c>
      <c r="K335" s="273">
        <v>0.05</v>
      </c>
      <c r="L335" s="328">
        <v>0</v>
      </c>
      <c r="M335" s="275">
        <v>4.05</v>
      </c>
      <c r="P335" s="436"/>
      <c r="Q335" s="283">
        <v>25</v>
      </c>
      <c r="R335" s="284" t="s">
        <v>99</v>
      </c>
      <c r="S335" s="60"/>
      <c r="T335" s="60" t="s">
        <v>16</v>
      </c>
      <c r="U335" s="322">
        <v>39</v>
      </c>
      <c r="V335" s="273">
        <v>2.1</v>
      </c>
      <c r="W335" s="274">
        <v>1.7</v>
      </c>
      <c r="X335" s="275">
        <v>2.65</v>
      </c>
      <c r="AA335" s="436"/>
      <c r="AB335" s="283">
        <v>30</v>
      </c>
      <c r="AC335" s="284" t="s">
        <v>99</v>
      </c>
      <c r="AD335" s="60"/>
      <c r="AE335" s="60" t="s">
        <v>134</v>
      </c>
      <c r="AF335" s="322">
        <v>120</v>
      </c>
      <c r="AG335" s="325">
        <v>24</v>
      </c>
      <c r="AH335" s="328">
        <v>3</v>
      </c>
      <c r="AI335" s="331">
        <v>1</v>
      </c>
    </row>
    <row r="336" spans="3:35" ht="15" thickBot="1" x14ac:dyDescent="0.35">
      <c r="C336" s="447"/>
      <c r="E336" s="436"/>
      <c r="F336" s="283"/>
      <c r="G336" s="284"/>
      <c r="H336" s="173"/>
      <c r="I336" s="173"/>
      <c r="J336" s="276" t="s">
        <v>108</v>
      </c>
      <c r="K336" s="277" t="s">
        <v>108</v>
      </c>
      <c r="L336" s="278" t="s">
        <v>108</v>
      </c>
      <c r="M336" s="279" t="s">
        <v>108</v>
      </c>
      <c r="P336" s="436"/>
      <c r="Q336" s="283"/>
      <c r="R336" s="284"/>
      <c r="S336" s="173"/>
      <c r="T336" s="173"/>
      <c r="U336" s="276"/>
      <c r="V336" s="277"/>
      <c r="W336" s="278"/>
      <c r="X336" s="279"/>
      <c r="AA336" s="436"/>
      <c r="AB336" s="283"/>
      <c r="AC336" s="284"/>
      <c r="AD336" s="173"/>
      <c r="AE336" s="173"/>
      <c r="AF336" s="276"/>
      <c r="AG336" s="277"/>
      <c r="AH336" s="278"/>
      <c r="AI336" s="279"/>
    </row>
    <row r="337" spans="3:35" ht="15.6" thickTop="1" thickBot="1" x14ac:dyDescent="0.35">
      <c r="C337" s="447"/>
      <c r="E337" s="436"/>
      <c r="F337" s="283"/>
      <c r="G337" s="285"/>
      <c r="H337" s="197" t="s">
        <v>107</v>
      </c>
      <c r="I337" s="198"/>
      <c r="J337" s="199">
        <v>586.85</v>
      </c>
      <c r="K337" s="199">
        <v>46.55</v>
      </c>
      <c r="L337" s="199">
        <v>28.099999999999998</v>
      </c>
      <c r="M337" s="200">
        <v>27.55</v>
      </c>
      <c r="P337" s="436"/>
      <c r="Q337" s="283"/>
      <c r="R337" s="285"/>
      <c r="S337" s="197" t="s">
        <v>107</v>
      </c>
      <c r="T337" s="198"/>
      <c r="U337" s="199">
        <v>589.62</v>
      </c>
      <c r="V337" s="199">
        <v>45.08821782178218</v>
      </c>
      <c r="W337" s="199">
        <v>26.35465346534653</v>
      </c>
      <c r="X337" s="200">
        <v>31.199009900990095</v>
      </c>
      <c r="AA337" s="436"/>
      <c r="AB337" s="283"/>
      <c r="AC337" s="285"/>
      <c r="AD337" s="197" t="s">
        <v>107</v>
      </c>
      <c r="AE337" s="198"/>
      <c r="AF337" s="323">
        <v>580</v>
      </c>
      <c r="AG337" s="199">
        <v>61.8</v>
      </c>
      <c r="AH337" s="199">
        <v>37.4</v>
      </c>
      <c r="AI337" s="200">
        <v>18.5</v>
      </c>
    </row>
    <row r="338" spans="3:35" ht="15.6" thickTop="1" thickBot="1" x14ac:dyDescent="0.35">
      <c r="C338" s="447"/>
      <c r="E338" s="437"/>
      <c r="F338" s="286"/>
      <c r="G338" s="287"/>
      <c r="H338" s="174"/>
      <c r="I338" s="174"/>
      <c r="J338" s="208" t="s">
        <v>108</v>
      </c>
      <c r="K338" s="217" t="s">
        <v>108</v>
      </c>
      <c r="L338" s="227" t="s">
        <v>108</v>
      </c>
      <c r="M338" s="233" t="s">
        <v>108</v>
      </c>
      <c r="P338" s="437"/>
      <c r="Q338" s="286"/>
      <c r="R338" s="287"/>
      <c r="S338" s="174"/>
      <c r="T338" s="174"/>
      <c r="U338" s="208" t="s">
        <v>108</v>
      </c>
      <c r="V338" s="217" t="s">
        <v>108</v>
      </c>
      <c r="W338" s="227" t="s">
        <v>108</v>
      </c>
      <c r="X338" s="233" t="s">
        <v>108</v>
      </c>
      <c r="AA338" s="437"/>
      <c r="AB338" s="286"/>
      <c r="AC338" s="287"/>
      <c r="AD338" s="174"/>
      <c r="AE338" s="174"/>
      <c r="AF338" s="208" t="s">
        <v>108</v>
      </c>
      <c r="AG338" s="217" t="s">
        <v>108</v>
      </c>
      <c r="AH338" s="227" t="s">
        <v>108</v>
      </c>
      <c r="AI338" s="233" t="s">
        <v>108</v>
      </c>
    </row>
    <row r="339" spans="3:35" x14ac:dyDescent="0.3">
      <c r="C339" s="447"/>
    </row>
    <row r="340" spans="3:35" ht="15" thickBot="1" x14ac:dyDescent="0.35">
      <c r="C340" s="447"/>
    </row>
    <row r="341" spans="3:35" ht="15" customHeight="1" thickTop="1" x14ac:dyDescent="0.3">
      <c r="C341" s="447"/>
      <c r="E341" s="438" t="s">
        <v>111</v>
      </c>
      <c r="F341" s="112">
        <v>250</v>
      </c>
      <c r="G341" s="288" t="s">
        <v>99</v>
      </c>
      <c r="H341" s="67"/>
      <c r="I341" s="67" t="s">
        <v>18</v>
      </c>
      <c r="J341" s="268">
        <v>162.5</v>
      </c>
      <c r="K341" s="324">
        <v>30</v>
      </c>
      <c r="L341" s="327">
        <v>10</v>
      </c>
      <c r="M341" s="271">
        <v>2.5</v>
      </c>
      <c r="P341" s="438" t="s">
        <v>111</v>
      </c>
      <c r="Q341" s="112">
        <v>150</v>
      </c>
      <c r="R341" s="288" t="s">
        <v>99</v>
      </c>
      <c r="S341" s="67"/>
      <c r="T341" s="67" t="s">
        <v>44</v>
      </c>
      <c r="U341" s="268">
        <v>166.5</v>
      </c>
      <c r="V341" s="269">
        <v>36.900000000000006</v>
      </c>
      <c r="W341" s="327">
        <v>3</v>
      </c>
      <c r="X341" s="271">
        <v>0.75</v>
      </c>
      <c r="AA341" s="438" t="s">
        <v>111</v>
      </c>
      <c r="AB341" s="112">
        <v>170</v>
      </c>
      <c r="AC341" s="288" t="s">
        <v>99</v>
      </c>
      <c r="AD341" s="67"/>
      <c r="AE341" s="67" t="s">
        <v>43</v>
      </c>
      <c r="AF341" s="321">
        <v>170</v>
      </c>
      <c r="AG341" s="269">
        <v>32.299999999999997</v>
      </c>
      <c r="AH341" s="270">
        <v>1.7</v>
      </c>
      <c r="AI341" s="271">
        <v>3.4</v>
      </c>
    </row>
    <row r="342" spans="3:35" x14ac:dyDescent="0.3">
      <c r="C342" s="447"/>
      <c r="E342" s="439"/>
      <c r="F342" s="113">
        <v>130</v>
      </c>
      <c r="G342" s="289" t="s">
        <v>99</v>
      </c>
      <c r="H342" s="62"/>
      <c r="I342" s="62" t="s">
        <v>29</v>
      </c>
      <c r="J342" s="322">
        <v>130</v>
      </c>
      <c r="K342" s="325">
        <v>0</v>
      </c>
      <c r="L342" s="274">
        <v>29.900000000000002</v>
      </c>
      <c r="M342" s="275">
        <v>1.3</v>
      </c>
      <c r="P342" s="439"/>
      <c r="Q342" s="113">
        <v>3</v>
      </c>
      <c r="R342" s="289" t="s">
        <v>100</v>
      </c>
      <c r="S342" s="62"/>
      <c r="T342" s="62" t="s">
        <v>8</v>
      </c>
      <c r="U342" s="322">
        <v>117</v>
      </c>
      <c r="V342" s="273">
        <v>2.4000000000000004</v>
      </c>
      <c r="W342" s="328">
        <v>24</v>
      </c>
      <c r="X342" s="275">
        <v>0.89999999999999991</v>
      </c>
      <c r="AA342" s="439"/>
      <c r="AB342" s="113">
        <v>3</v>
      </c>
      <c r="AC342" s="289" t="s">
        <v>100</v>
      </c>
      <c r="AD342" s="62"/>
      <c r="AE342" s="62" t="s">
        <v>17</v>
      </c>
      <c r="AF342" s="272">
        <v>106.2</v>
      </c>
      <c r="AG342" s="325">
        <v>3</v>
      </c>
      <c r="AH342" s="274">
        <v>18.899999999999999</v>
      </c>
      <c r="AI342" s="275">
        <v>1.5</v>
      </c>
    </row>
    <row r="343" spans="3:35" x14ac:dyDescent="0.3">
      <c r="C343" s="447"/>
      <c r="E343" s="439"/>
      <c r="F343" s="106">
        <v>30</v>
      </c>
      <c r="G343" s="289" t="s">
        <v>99</v>
      </c>
      <c r="H343" s="62"/>
      <c r="I343" s="62" t="s">
        <v>134</v>
      </c>
      <c r="J343" s="322">
        <v>120</v>
      </c>
      <c r="K343" s="325">
        <v>24</v>
      </c>
      <c r="L343" s="328">
        <v>3</v>
      </c>
      <c r="M343" s="331">
        <v>1</v>
      </c>
      <c r="P343" s="439"/>
      <c r="Q343" s="113">
        <v>150</v>
      </c>
      <c r="R343" s="289" t="s">
        <v>99</v>
      </c>
      <c r="S343" s="62"/>
      <c r="T343" s="62" t="s">
        <v>73</v>
      </c>
      <c r="U343" s="322">
        <v>120</v>
      </c>
      <c r="V343" s="273">
        <v>16.5</v>
      </c>
      <c r="W343" s="274">
        <v>4.5</v>
      </c>
      <c r="X343" s="275">
        <v>3.4499999999999997</v>
      </c>
      <c r="AA343" s="439"/>
      <c r="AB343" s="113">
        <v>60</v>
      </c>
      <c r="AC343" s="289" t="s">
        <v>99</v>
      </c>
      <c r="AD343" s="62"/>
      <c r="AE343" s="62" t="s">
        <v>24</v>
      </c>
      <c r="AF343" s="272">
        <v>103.35</v>
      </c>
      <c r="AG343" s="325">
        <v>12</v>
      </c>
      <c r="AH343" s="274">
        <v>1.2</v>
      </c>
      <c r="AI343" s="275">
        <v>4.8</v>
      </c>
    </row>
    <row r="344" spans="3:35" x14ac:dyDescent="0.3">
      <c r="C344" s="447"/>
      <c r="E344" s="439"/>
      <c r="F344" s="113"/>
      <c r="G344" s="289"/>
      <c r="H344" s="62"/>
      <c r="I344" s="62"/>
      <c r="J344" s="272"/>
      <c r="K344" s="273"/>
      <c r="L344" s="274"/>
      <c r="M344" s="275"/>
      <c r="P344" s="439"/>
      <c r="Q344" s="113"/>
      <c r="R344" s="289"/>
      <c r="S344" s="62"/>
      <c r="T344" s="62"/>
      <c r="U344" s="272"/>
      <c r="V344" s="273"/>
      <c r="W344" s="274"/>
      <c r="X344" s="275"/>
      <c r="AA344" s="439"/>
      <c r="AB344" s="113">
        <v>10</v>
      </c>
      <c r="AC344" s="289" t="s">
        <v>99</v>
      </c>
      <c r="AD344" s="62"/>
      <c r="AE344" s="62" t="s">
        <v>19</v>
      </c>
      <c r="AF344" s="322">
        <v>23</v>
      </c>
      <c r="AG344" s="273">
        <v>0.70000000000000007</v>
      </c>
      <c r="AH344" s="274">
        <v>0.5</v>
      </c>
      <c r="AI344" s="331">
        <v>2</v>
      </c>
    </row>
    <row r="345" spans="3:35" ht="15" thickBot="1" x14ac:dyDescent="0.35">
      <c r="C345" s="447"/>
      <c r="E345" s="439"/>
      <c r="F345" s="113"/>
      <c r="G345" s="289"/>
      <c r="H345" s="70"/>
      <c r="I345" s="70"/>
      <c r="J345" s="276"/>
      <c r="K345" s="277"/>
      <c r="L345" s="278"/>
      <c r="M345" s="279"/>
      <c r="P345" s="439"/>
      <c r="Q345" s="113"/>
      <c r="R345" s="289"/>
      <c r="S345" s="70"/>
      <c r="T345" s="70"/>
      <c r="U345" s="276"/>
      <c r="V345" s="277"/>
      <c r="W345" s="278"/>
      <c r="X345" s="279"/>
      <c r="AA345" s="439"/>
      <c r="AB345" s="113"/>
      <c r="AC345" s="289"/>
      <c r="AD345" s="70"/>
      <c r="AE345" s="70"/>
      <c r="AF345" s="276"/>
      <c r="AG345" s="277"/>
      <c r="AH345" s="278"/>
      <c r="AI345" s="279"/>
    </row>
    <row r="346" spans="3:35" ht="15.6" thickTop="1" thickBot="1" x14ac:dyDescent="0.35">
      <c r="C346" s="447"/>
      <c r="E346" s="439"/>
      <c r="F346" s="113"/>
      <c r="G346" s="290"/>
      <c r="H346" s="197" t="s">
        <v>107</v>
      </c>
      <c r="I346" s="198"/>
      <c r="J346" s="199">
        <v>412.5</v>
      </c>
      <c r="K346" s="323">
        <v>54</v>
      </c>
      <c r="L346" s="199">
        <v>42.900000000000006</v>
      </c>
      <c r="M346" s="200">
        <v>4.8</v>
      </c>
      <c r="P346" s="439"/>
      <c r="Q346" s="113"/>
      <c r="R346" s="290"/>
      <c r="S346" s="197" t="s">
        <v>107</v>
      </c>
      <c r="T346" s="198"/>
      <c r="U346" s="199">
        <v>403.5</v>
      </c>
      <c r="V346" s="199">
        <v>55.800000000000004</v>
      </c>
      <c r="W346" s="199">
        <v>31.5</v>
      </c>
      <c r="X346" s="200">
        <v>5.0999999999999996</v>
      </c>
      <c r="AA346" s="439"/>
      <c r="AB346" s="113"/>
      <c r="AC346" s="290"/>
      <c r="AD346" s="197" t="s">
        <v>107</v>
      </c>
      <c r="AE346" s="198"/>
      <c r="AF346" s="199">
        <v>402.54999999999995</v>
      </c>
      <c r="AG346" s="323">
        <v>48</v>
      </c>
      <c r="AH346" s="199">
        <v>22.299999999999997</v>
      </c>
      <c r="AI346" s="200">
        <v>11.7</v>
      </c>
    </row>
    <row r="347" spans="3:35" ht="15.6" thickTop="1" thickBot="1" x14ac:dyDescent="0.35">
      <c r="C347" s="447"/>
      <c r="E347" s="440"/>
      <c r="F347" s="114"/>
      <c r="G347" s="291"/>
      <c r="H347" s="177"/>
      <c r="I347" s="177"/>
      <c r="J347" s="208" t="s">
        <v>108</v>
      </c>
      <c r="K347" s="217" t="s">
        <v>108</v>
      </c>
      <c r="L347" s="227" t="s">
        <v>108</v>
      </c>
      <c r="M347" s="233" t="s">
        <v>108</v>
      </c>
      <c r="P347" s="440"/>
      <c r="Q347" s="114"/>
      <c r="R347" s="291"/>
      <c r="S347" s="177"/>
      <c r="T347" s="177"/>
      <c r="U347" s="208" t="s">
        <v>108</v>
      </c>
      <c r="V347" s="217" t="s">
        <v>108</v>
      </c>
      <c r="W347" s="227" t="s">
        <v>108</v>
      </c>
      <c r="X347" s="233" t="s">
        <v>108</v>
      </c>
      <c r="AA347" s="440"/>
      <c r="AB347" s="114"/>
      <c r="AC347" s="291"/>
      <c r="AD347" s="177"/>
      <c r="AE347" s="177"/>
      <c r="AF347" s="208" t="s">
        <v>108</v>
      </c>
      <c r="AG347" s="217" t="s">
        <v>108</v>
      </c>
      <c r="AH347" s="227" t="s">
        <v>108</v>
      </c>
      <c r="AI347" s="233" t="s">
        <v>108</v>
      </c>
    </row>
    <row r="348" spans="3:35" x14ac:dyDescent="0.3">
      <c r="C348" s="447"/>
    </row>
    <row r="349" spans="3:35" ht="15" thickBot="1" x14ac:dyDescent="0.35">
      <c r="C349" s="447"/>
    </row>
    <row r="350" spans="3:35" ht="15" customHeight="1" thickTop="1" x14ac:dyDescent="0.3">
      <c r="C350" s="447"/>
      <c r="E350" s="441" t="s">
        <v>112</v>
      </c>
      <c r="F350" s="139">
        <v>200</v>
      </c>
      <c r="G350" s="292" t="s">
        <v>99</v>
      </c>
      <c r="H350" s="87"/>
      <c r="I350" s="87" t="s">
        <v>23</v>
      </c>
      <c r="J350" s="321">
        <v>220</v>
      </c>
      <c r="K350" s="324">
        <v>46</v>
      </c>
      <c r="L350" s="327">
        <v>0</v>
      </c>
      <c r="M350" s="330">
        <v>4</v>
      </c>
      <c r="P350" s="441" t="s">
        <v>112</v>
      </c>
      <c r="Q350" s="139">
        <v>200</v>
      </c>
      <c r="R350" s="292" t="s">
        <v>99</v>
      </c>
      <c r="S350" s="87"/>
      <c r="T350" s="87" t="s">
        <v>51</v>
      </c>
      <c r="U350" s="321">
        <v>220</v>
      </c>
      <c r="V350" s="324">
        <v>42</v>
      </c>
      <c r="W350" s="327">
        <v>0</v>
      </c>
      <c r="X350" s="271">
        <v>4.5999999999999996</v>
      </c>
      <c r="AA350" s="441" t="s">
        <v>112</v>
      </c>
      <c r="AB350" s="139">
        <v>150</v>
      </c>
      <c r="AC350" s="292" t="s">
        <v>99</v>
      </c>
      <c r="AD350" s="87"/>
      <c r="AE350" s="87" t="s">
        <v>86</v>
      </c>
      <c r="AF350" s="321">
        <v>234</v>
      </c>
      <c r="AG350" s="324">
        <v>30</v>
      </c>
      <c r="AH350" s="327">
        <v>0</v>
      </c>
      <c r="AI350" s="330">
        <v>12</v>
      </c>
    </row>
    <row r="351" spans="3:35" x14ac:dyDescent="0.3">
      <c r="C351" s="447"/>
      <c r="E351" s="442"/>
      <c r="F351" s="140">
        <v>180</v>
      </c>
      <c r="G351" s="293" t="s">
        <v>99</v>
      </c>
      <c r="H351" s="89"/>
      <c r="I351" s="89" t="s">
        <v>42</v>
      </c>
      <c r="J351" s="322">
        <v>234</v>
      </c>
      <c r="K351" s="273">
        <v>4.32</v>
      </c>
      <c r="L351" s="274">
        <v>51.480000000000004</v>
      </c>
      <c r="M351" s="275">
        <v>0.36000000000000004</v>
      </c>
      <c r="P351" s="442"/>
      <c r="Q351" s="140">
        <v>265</v>
      </c>
      <c r="R351" s="293" t="s">
        <v>99</v>
      </c>
      <c r="S351" s="89"/>
      <c r="T351" s="89" t="s">
        <v>54</v>
      </c>
      <c r="U351" s="272">
        <v>233.2</v>
      </c>
      <c r="V351" s="273">
        <v>2.65</v>
      </c>
      <c r="W351" s="274">
        <v>55.65</v>
      </c>
      <c r="X351" s="331">
        <v>0</v>
      </c>
      <c r="AA351" s="442"/>
      <c r="AB351" s="140">
        <v>180</v>
      </c>
      <c r="AC351" s="293" t="s">
        <v>99</v>
      </c>
      <c r="AD351" s="89"/>
      <c r="AE351" s="89" t="s">
        <v>87</v>
      </c>
      <c r="AF351" s="272">
        <v>250.20000000000002</v>
      </c>
      <c r="AG351" s="273">
        <v>7.74</v>
      </c>
      <c r="AH351" s="274">
        <v>49.86</v>
      </c>
      <c r="AI351" s="275">
        <v>0.9</v>
      </c>
    </row>
    <row r="352" spans="3:35" x14ac:dyDescent="0.3">
      <c r="C352" s="447"/>
      <c r="E352" s="442"/>
      <c r="F352" s="140">
        <v>5</v>
      </c>
      <c r="G352" s="293" t="s">
        <v>99</v>
      </c>
      <c r="H352" s="89"/>
      <c r="I352" s="89" t="s">
        <v>15</v>
      </c>
      <c r="J352" s="272">
        <v>35.85</v>
      </c>
      <c r="K352" s="273">
        <v>0.05</v>
      </c>
      <c r="L352" s="328">
        <v>0</v>
      </c>
      <c r="M352" s="275">
        <v>4.05</v>
      </c>
      <c r="P352" s="442"/>
      <c r="Q352" s="140">
        <v>3.9833333333333334</v>
      </c>
      <c r="R352" s="293" t="s">
        <v>137</v>
      </c>
      <c r="S352" s="89"/>
      <c r="T352" s="89" t="s">
        <v>21</v>
      </c>
      <c r="U352" s="272">
        <v>35.85</v>
      </c>
      <c r="V352" s="325">
        <v>0</v>
      </c>
      <c r="W352" s="328">
        <v>0</v>
      </c>
      <c r="X352" s="275">
        <v>3.9434999999999998</v>
      </c>
      <c r="AA352" s="442"/>
      <c r="AB352" s="140">
        <v>5</v>
      </c>
      <c r="AC352" s="293" t="s">
        <v>99</v>
      </c>
      <c r="AD352" s="89"/>
      <c r="AE352" s="89" t="s">
        <v>15</v>
      </c>
      <c r="AF352" s="272">
        <v>35.85</v>
      </c>
      <c r="AG352" s="273">
        <v>0.05</v>
      </c>
      <c r="AH352" s="328">
        <v>0</v>
      </c>
      <c r="AI352" s="275">
        <v>4.05</v>
      </c>
    </row>
    <row r="353" spans="3:35" x14ac:dyDescent="0.3">
      <c r="C353" s="447"/>
      <c r="E353" s="442"/>
      <c r="F353" s="140"/>
      <c r="G353" s="293"/>
      <c r="H353" s="89"/>
      <c r="I353" s="89"/>
      <c r="J353" s="272"/>
      <c r="K353" s="273"/>
      <c r="L353" s="274"/>
      <c r="M353" s="275"/>
      <c r="P353" s="442"/>
      <c r="Q353" s="140"/>
      <c r="R353" s="293"/>
      <c r="S353" s="89"/>
      <c r="T353" s="89"/>
      <c r="U353" s="272"/>
      <c r="V353" s="273"/>
      <c r="W353" s="274"/>
      <c r="X353" s="275"/>
      <c r="AA353" s="442"/>
      <c r="AB353" s="140"/>
      <c r="AC353" s="293"/>
      <c r="AD353" s="89"/>
      <c r="AE353" s="89"/>
      <c r="AF353" s="272"/>
      <c r="AG353" s="273"/>
      <c r="AH353" s="274"/>
      <c r="AI353" s="275"/>
    </row>
    <row r="354" spans="3:35" ht="15" thickBot="1" x14ac:dyDescent="0.35">
      <c r="C354" s="447"/>
      <c r="E354" s="442"/>
      <c r="F354" s="140"/>
      <c r="G354" s="293"/>
      <c r="H354" s="105"/>
      <c r="I354" s="105"/>
      <c r="J354" s="207"/>
      <c r="K354" s="216"/>
      <c r="L354" s="226"/>
      <c r="M354" s="232"/>
      <c r="P354" s="442"/>
      <c r="Q354" s="140"/>
      <c r="R354" s="293"/>
      <c r="S354" s="105"/>
      <c r="T354" s="105"/>
      <c r="U354" s="207"/>
      <c r="V354" s="216"/>
      <c r="W354" s="226"/>
      <c r="X354" s="232"/>
      <c r="AA354" s="442"/>
      <c r="AB354" s="140"/>
      <c r="AC354" s="293"/>
      <c r="AD354" s="105"/>
      <c r="AE354" s="105"/>
      <c r="AF354" s="207"/>
      <c r="AG354" s="216"/>
      <c r="AH354" s="226"/>
      <c r="AI354" s="232"/>
    </row>
    <row r="355" spans="3:35" ht="15.6" thickTop="1" thickBot="1" x14ac:dyDescent="0.35">
      <c r="C355" s="447"/>
      <c r="E355" s="442"/>
      <c r="F355" s="140"/>
      <c r="G355" s="294"/>
      <c r="H355" s="197" t="s">
        <v>107</v>
      </c>
      <c r="I355" s="198"/>
      <c r="J355" s="199">
        <v>489.85</v>
      </c>
      <c r="K355" s="199">
        <v>50.37</v>
      </c>
      <c r="L355" s="199">
        <v>51.480000000000004</v>
      </c>
      <c r="M355" s="200">
        <v>8.41</v>
      </c>
      <c r="P355" s="442"/>
      <c r="Q355" s="140"/>
      <c r="R355" s="294"/>
      <c r="S355" s="197" t="s">
        <v>107</v>
      </c>
      <c r="T355" s="198"/>
      <c r="U355" s="199">
        <v>489.05</v>
      </c>
      <c r="V355" s="199">
        <v>44.65</v>
      </c>
      <c r="W355" s="199">
        <v>55.65</v>
      </c>
      <c r="X355" s="200">
        <v>8.5434999999999999</v>
      </c>
      <c r="AA355" s="442"/>
      <c r="AB355" s="140"/>
      <c r="AC355" s="294"/>
      <c r="AD355" s="197" t="s">
        <v>107</v>
      </c>
      <c r="AE355" s="198"/>
      <c r="AF355" s="199">
        <v>520.05000000000007</v>
      </c>
      <c r="AG355" s="199">
        <v>37.79</v>
      </c>
      <c r="AH355" s="199">
        <v>49.86</v>
      </c>
      <c r="AI355" s="332">
        <v>16.95</v>
      </c>
    </row>
    <row r="356" spans="3:35" ht="15.6" thickTop="1" thickBot="1" x14ac:dyDescent="0.35">
      <c r="C356" s="447"/>
      <c r="E356" s="443"/>
      <c r="F356" s="142"/>
      <c r="G356" s="295"/>
      <c r="H356" s="180"/>
      <c r="I356" s="180"/>
      <c r="J356" s="208"/>
      <c r="K356" s="217"/>
      <c r="L356" s="227"/>
      <c r="M356" s="233"/>
      <c r="P356" s="443"/>
      <c r="Q356" s="142"/>
      <c r="R356" s="295"/>
      <c r="S356" s="180"/>
      <c r="T356" s="180"/>
      <c r="U356" s="208"/>
      <c r="V356" s="217"/>
      <c r="W356" s="227"/>
      <c r="X356" s="233"/>
      <c r="AA356" s="443"/>
      <c r="AB356" s="142"/>
      <c r="AC356" s="295"/>
      <c r="AD356" s="180"/>
      <c r="AE356" s="180"/>
      <c r="AF356" s="208"/>
      <c r="AG356" s="217"/>
      <c r="AH356" s="227"/>
      <c r="AI356" s="233"/>
    </row>
    <row r="357" spans="3:35" x14ac:dyDescent="0.3">
      <c r="C357" s="447"/>
    </row>
    <row r="358" spans="3:35" ht="15" thickBot="1" x14ac:dyDescent="0.35">
      <c r="C358" s="447"/>
    </row>
    <row r="359" spans="3:35" ht="15" customHeight="1" thickTop="1" x14ac:dyDescent="0.3">
      <c r="C359" s="447"/>
      <c r="E359" s="444" t="s">
        <v>113</v>
      </c>
      <c r="F359" s="115">
        <v>90</v>
      </c>
      <c r="G359" s="296" t="s">
        <v>99</v>
      </c>
      <c r="H359" s="74"/>
      <c r="I359" s="74" t="s">
        <v>10</v>
      </c>
      <c r="J359" s="321">
        <v>324</v>
      </c>
      <c r="K359" s="269">
        <v>11.700000000000001</v>
      </c>
      <c r="L359" s="270">
        <v>61.2</v>
      </c>
      <c r="M359" s="271">
        <v>6.3</v>
      </c>
      <c r="P359" s="444" t="s">
        <v>113</v>
      </c>
      <c r="Q359" s="115">
        <v>84.595300261096611</v>
      </c>
      <c r="R359" s="296" t="s">
        <v>99</v>
      </c>
      <c r="S359" s="74"/>
      <c r="T359" s="74" t="s">
        <v>40</v>
      </c>
      <c r="U359" s="321">
        <v>324</v>
      </c>
      <c r="V359" s="269">
        <v>5.4986945169712795</v>
      </c>
      <c r="W359" s="270">
        <v>73.174934725848559</v>
      </c>
      <c r="X359" s="271">
        <v>0.84595300261096606</v>
      </c>
      <c r="AA359" s="444" t="s">
        <v>113</v>
      </c>
      <c r="AB359" s="115">
        <v>105</v>
      </c>
      <c r="AC359" s="296" t="s">
        <v>99</v>
      </c>
      <c r="AD359" s="74"/>
      <c r="AE359" s="74" t="s">
        <v>145</v>
      </c>
      <c r="AF359" s="268">
        <v>212.10000000000002</v>
      </c>
      <c r="AG359" s="269">
        <v>11.55</v>
      </c>
      <c r="AH359" s="270">
        <v>34.65</v>
      </c>
      <c r="AI359" s="271">
        <v>0.52500000000000002</v>
      </c>
    </row>
    <row r="360" spans="3:35" x14ac:dyDescent="0.3">
      <c r="C360" s="447"/>
      <c r="E360" s="445"/>
      <c r="F360" s="116">
        <v>30</v>
      </c>
      <c r="G360" s="297" t="s">
        <v>99</v>
      </c>
      <c r="H360" s="76"/>
      <c r="I360" s="76" t="s">
        <v>14</v>
      </c>
      <c r="J360" s="322">
        <v>180</v>
      </c>
      <c r="K360" s="273">
        <v>7.1999999999999993</v>
      </c>
      <c r="L360" s="274">
        <v>3.5999999999999996</v>
      </c>
      <c r="M360" s="275">
        <v>14.399999999999999</v>
      </c>
      <c r="P360" s="445"/>
      <c r="Q360" s="116">
        <v>20</v>
      </c>
      <c r="R360" s="297" t="s">
        <v>99</v>
      </c>
      <c r="S360" s="76"/>
      <c r="T360" s="76" t="s">
        <v>27</v>
      </c>
      <c r="U360" s="272">
        <v>130.80000000000001</v>
      </c>
      <c r="V360" s="325">
        <v>3</v>
      </c>
      <c r="W360" s="274">
        <v>2.8000000000000003</v>
      </c>
      <c r="X360" s="331">
        <v>13</v>
      </c>
      <c r="AA360" s="445"/>
      <c r="AB360" s="116">
        <v>100</v>
      </c>
      <c r="AC360" s="297" t="s">
        <v>99</v>
      </c>
      <c r="AD360" s="76"/>
      <c r="AE360" s="76" t="s">
        <v>80</v>
      </c>
      <c r="AF360" s="322">
        <v>160</v>
      </c>
      <c r="AG360" s="325">
        <v>2</v>
      </c>
      <c r="AH360" s="274">
        <v>8.5299999999999994</v>
      </c>
      <c r="AI360" s="275">
        <v>14.66</v>
      </c>
    </row>
    <row r="361" spans="3:35" x14ac:dyDescent="0.3">
      <c r="C361" s="447"/>
      <c r="E361" s="445"/>
      <c r="F361" s="116">
        <v>100</v>
      </c>
      <c r="G361" s="297" t="s">
        <v>99</v>
      </c>
      <c r="H361" s="76"/>
      <c r="I361" s="76" t="s">
        <v>25</v>
      </c>
      <c r="J361" s="322">
        <v>60</v>
      </c>
      <c r="K361" s="325">
        <v>1</v>
      </c>
      <c r="L361" s="328">
        <v>14</v>
      </c>
      <c r="M361" s="331">
        <v>0</v>
      </c>
      <c r="P361" s="445"/>
      <c r="Q361" s="116">
        <v>130</v>
      </c>
      <c r="R361" s="297" t="s">
        <v>99</v>
      </c>
      <c r="S361" s="76"/>
      <c r="T361" s="76" t="s">
        <v>26</v>
      </c>
      <c r="U361" s="272">
        <v>58.5</v>
      </c>
      <c r="V361" s="273">
        <v>1.3</v>
      </c>
      <c r="W361" s="274">
        <v>6.5</v>
      </c>
      <c r="X361" s="331">
        <v>0</v>
      </c>
      <c r="AA361" s="445"/>
      <c r="AB361" s="116">
        <v>5</v>
      </c>
      <c r="AC361" s="297" t="s">
        <v>99</v>
      </c>
      <c r="AD361" s="76"/>
      <c r="AE361" s="76" t="s">
        <v>15</v>
      </c>
      <c r="AF361" s="272">
        <v>35.85</v>
      </c>
      <c r="AG361" s="273">
        <v>0.05</v>
      </c>
      <c r="AH361" s="328">
        <v>0</v>
      </c>
      <c r="AI361" s="275">
        <v>4.05</v>
      </c>
    </row>
    <row r="362" spans="3:35" x14ac:dyDescent="0.3">
      <c r="C362" s="447"/>
      <c r="E362" s="445"/>
      <c r="F362" s="107">
        <v>30</v>
      </c>
      <c r="G362" s="297" t="s">
        <v>99</v>
      </c>
      <c r="H362" s="76"/>
      <c r="I362" s="76" t="s">
        <v>134</v>
      </c>
      <c r="J362" s="322">
        <v>120</v>
      </c>
      <c r="K362" s="325">
        <v>24</v>
      </c>
      <c r="L362" s="328">
        <v>3</v>
      </c>
      <c r="M362" s="331">
        <v>1</v>
      </c>
      <c r="P362" s="445"/>
      <c r="Q362" s="116">
        <v>100</v>
      </c>
      <c r="R362" s="297" t="s">
        <v>99</v>
      </c>
      <c r="S362" s="76"/>
      <c r="T362" s="76" t="s">
        <v>73</v>
      </c>
      <c r="U362" s="322">
        <v>80</v>
      </c>
      <c r="V362" s="325">
        <v>11</v>
      </c>
      <c r="W362" s="328">
        <v>3</v>
      </c>
      <c r="X362" s="275">
        <v>2.2999999999999998</v>
      </c>
      <c r="AA362" s="445"/>
      <c r="AB362" s="116">
        <v>100</v>
      </c>
      <c r="AC362" s="297" t="s">
        <v>99</v>
      </c>
      <c r="AD362" s="76"/>
      <c r="AE362" s="76" t="s">
        <v>34</v>
      </c>
      <c r="AF362" s="322">
        <v>100</v>
      </c>
      <c r="AG362" s="325">
        <v>21</v>
      </c>
      <c r="AH362" s="328">
        <v>1</v>
      </c>
      <c r="AI362" s="331">
        <v>2</v>
      </c>
    </row>
    <row r="363" spans="3:35" x14ac:dyDescent="0.3">
      <c r="C363" s="447"/>
      <c r="E363" s="445"/>
      <c r="F363" s="116"/>
      <c r="G363" s="297"/>
      <c r="H363" s="76"/>
      <c r="I363" s="76"/>
      <c r="J363" s="272"/>
      <c r="K363" s="273"/>
      <c r="L363" s="274"/>
      <c r="M363" s="275"/>
      <c r="P363" s="445"/>
      <c r="Q363" s="116">
        <v>20</v>
      </c>
      <c r="R363" s="297" t="s">
        <v>99</v>
      </c>
      <c r="S363" s="76"/>
      <c r="T363" s="76" t="s">
        <v>20</v>
      </c>
      <c r="U363" s="272">
        <v>97.2</v>
      </c>
      <c r="V363" s="325">
        <v>4</v>
      </c>
      <c r="W363" s="274">
        <v>6.6000000000000005</v>
      </c>
      <c r="X363" s="275">
        <v>6.2</v>
      </c>
      <c r="AA363" s="445"/>
      <c r="AB363" s="116">
        <v>2</v>
      </c>
      <c r="AC363" s="297" t="s">
        <v>100</v>
      </c>
      <c r="AD363" s="76"/>
      <c r="AE363" s="76" t="s">
        <v>5</v>
      </c>
      <c r="AF363" s="322">
        <v>160</v>
      </c>
      <c r="AG363" s="325">
        <v>12</v>
      </c>
      <c r="AH363" s="328">
        <v>0</v>
      </c>
      <c r="AI363" s="331">
        <v>10</v>
      </c>
    </row>
    <row r="364" spans="3:35" ht="15" thickBot="1" x14ac:dyDescent="0.35">
      <c r="C364" s="447"/>
      <c r="E364" s="445"/>
      <c r="F364" s="116"/>
      <c r="G364" s="297"/>
      <c r="H364" s="184"/>
      <c r="I364" s="184"/>
      <c r="J364" s="207"/>
      <c r="K364" s="216"/>
      <c r="L364" s="226"/>
      <c r="M364" s="232"/>
      <c r="P364" s="445"/>
      <c r="Q364" s="116"/>
      <c r="R364" s="297"/>
      <c r="S364" s="184"/>
      <c r="T364" s="184"/>
      <c r="U364" s="207"/>
      <c r="V364" s="216"/>
      <c r="W364" s="226"/>
      <c r="X364" s="232"/>
      <c r="AA364" s="445"/>
      <c r="AB364" s="116"/>
      <c r="AC364" s="297"/>
      <c r="AD364" s="184"/>
      <c r="AE364" s="184"/>
      <c r="AF364" s="207"/>
      <c r="AG364" s="216"/>
      <c r="AH364" s="226"/>
      <c r="AI364" s="232"/>
    </row>
    <row r="365" spans="3:35" ht="15.6" thickTop="1" thickBot="1" x14ac:dyDescent="0.35">
      <c r="C365" s="447"/>
      <c r="E365" s="445"/>
      <c r="F365" s="116"/>
      <c r="G365" s="298"/>
      <c r="H365" s="197" t="s">
        <v>107</v>
      </c>
      <c r="I365" s="198"/>
      <c r="J365" s="323">
        <v>684</v>
      </c>
      <c r="K365" s="199">
        <v>43.9</v>
      </c>
      <c r="L365" s="199">
        <v>81.8</v>
      </c>
      <c r="M365" s="200">
        <v>21.7</v>
      </c>
      <c r="P365" s="445"/>
      <c r="Q365" s="116"/>
      <c r="R365" s="298"/>
      <c r="S365" s="197" t="s">
        <v>107</v>
      </c>
      <c r="T365" s="198"/>
      <c r="U365" s="199">
        <v>690.5</v>
      </c>
      <c r="V365" s="199">
        <v>24.798694516971281</v>
      </c>
      <c r="W365" s="199">
        <v>92.07493472584855</v>
      </c>
      <c r="X365" s="200">
        <v>22.345953002610965</v>
      </c>
      <c r="AA365" s="445"/>
      <c r="AB365" s="116"/>
      <c r="AC365" s="298"/>
      <c r="AD365" s="197" t="s">
        <v>107</v>
      </c>
      <c r="AE365" s="198"/>
      <c r="AF365" s="323">
        <v>667.95</v>
      </c>
      <c r="AG365" s="199">
        <v>46.6</v>
      </c>
      <c r="AH365" s="199">
        <v>44.18</v>
      </c>
      <c r="AI365" s="200">
        <v>31.234999999999999</v>
      </c>
    </row>
    <row r="366" spans="3:35" ht="15.6" thickTop="1" thickBot="1" x14ac:dyDescent="0.35">
      <c r="C366" s="447"/>
      <c r="E366" s="446"/>
      <c r="F366" s="117"/>
      <c r="G366" s="299"/>
      <c r="H366" s="185"/>
      <c r="I366" s="185"/>
      <c r="J366" s="208"/>
      <c r="K366" s="217"/>
      <c r="L366" s="227"/>
      <c r="M366" s="233"/>
      <c r="P366" s="446"/>
      <c r="Q366" s="117"/>
      <c r="R366" s="299"/>
      <c r="S366" s="185"/>
      <c r="T366" s="185"/>
      <c r="U366" s="208"/>
      <c r="V366" s="217"/>
      <c r="W366" s="227"/>
      <c r="X366" s="233"/>
      <c r="AA366" s="446"/>
      <c r="AB366" s="117"/>
      <c r="AC366" s="299"/>
      <c r="AD366" s="185"/>
      <c r="AE366" s="185"/>
      <c r="AF366" s="208"/>
      <c r="AG366" s="217"/>
      <c r="AH366" s="227"/>
      <c r="AI366" s="233"/>
    </row>
    <row r="367" spans="3:35" x14ac:dyDescent="0.3">
      <c r="C367" s="447"/>
    </row>
    <row r="368" spans="3:35" ht="15" thickBot="1" x14ac:dyDescent="0.35">
      <c r="C368" s="447"/>
    </row>
    <row r="369" spans="3:35" ht="15" customHeight="1" thickTop="1" x14ac:dyDescent="0.3">
      <c r="C369" s="447"/>
      <c r="E369" s="432" t="s">
        <v>114</v>
      </c>
      <c r="F369" s="118">
        <v>120</v>
      </c>
      <c r="G369" s="300" t="s">
        <v>99</v>
      </c>
      <c r="H369" s="79"/>
      <c r="I369" s="79" t="s">
        <v>48</v>
      </c>
      <c r="J369" s="321">
        <v>258</v>
      </c>
      <c r="K369" s="269">
        <v>22.8</v>
      </c>
      <c r="L369" s="327">
        <v>0</v>
      </c>
      <c r="M369" s="330">
        <v>18</v>
      </c>
      <c r="P369" s="432" t="s">
        <v>114</v>
      </c>
      <c r="Q369" s="118">
        <v>120</v>
      </c>
      <c r="R369" s="300" t="s">
        <v>99</v>
      </c>
      <c r="S369" s="79"/>
      <c r="T369" s="79" t="s">
        <v>31</v>
      </c>
      <c r="U369" s="268">
        <v>260.39999999999998</v>
      </c>
      <c r="V369" s="324">
        <v>24</v>
      </c>
      <c r="W369" s="327">
        <v>0</v>
      </c>
      <c r="X369" s="271">
        <v>16.8</v>
      </c>
      <c r="AA369" s="432" t="s">
        <v>114</v>
      </c>
      <c r="AB369" s="118">
        <v>155</v>
      </c>
      <c r="AC369" s="300" t="s">
        <v>99</v>
      </c>
      <c r="AD369" s="79"/>
      <c r="AE369" s="79" t="s">
        <v>45</v>
      </c>
      <c r="AF369" s="268">
        <v>263.5</v>
      </c>
      <c r="AG369" s="269">
        <v>29.45</v>
      </c>
      <c r="AH369" s="327">
        <v>0</v>
      </c>
      <c r="AI369" s="271">
        <v>15.5</v>
      </c>
    </row>
    <row r="370" spans="3:35" x14ac:dyDescent="0.3">
      <c r="C370" s="447"/>
      <c r="E370" s="433"/>
      <c r="F370" s="119">
        <v>250</v>
      </c>
      <c r="G370" s="301" t="s">
        <v>99</v>
      </c>
      <c r="H370" s="81"/>
      <c r="I370" s="81" t="s">
        <v>54</v>
      </c>
      <c r="J370" s="322">
        <v>220</v>
      </c>
      <c r="K370" s="273">
        <v>2.5</v>
      </c>
      <c r="L370" s="274">
        <v>52.5</v>
      </c>
      <c r="M370" s="331">
        <v>0</v>
      </c>
      <c r="P370" s="433"/>
      <c r="Q370" s="119">
        <v>170</v>
      </c>
      <c r="R370" s="301" t="s">
        <v>99</v>
      </c>
      <c r="S370" s="81"/>
      <c r="T370" s="81" t="s">
        <v>42</v>
      </c>
      <c r="U370" s="322">
        <v>221</v>
      </c>
      <c r="V370" s="273">
        <v>4.08</v>
      </c>
      <c r="W370" s="274">
        <v>48.620000000000005</v>
      </c>
      <c r="X370" s="275">
        <v>0.34</v>
      </c>
      <c r="AA370" s="433"/>
      <c r="AB370" s="119">
        <v>180</v>
      </c>
      <c r="AC370" s="301" t="s">
        <v>99</v>
      </c>
      <c r="AD370" s="81"/>
      <c r="AE370" s="81" t="s">
        <v>56</v>
      </c>
      <c r="AF370" s="272">
        <v>219.6</v>
      </c>
      <c r="AG370" s="273">
        <v>7.2</v>
      </c>
      <c r="AH370" s="274">
        <v>39.6</v>
      </c>
      <c r="AI370" s="275">
        <v>1.8</v>
      </c>
    </row>
    <row r="371" spans="3:35" x14ac:dyDescent="0.3">
      <c r="C371" s="447"/>
      <c r="E371" s="433"/>
      <c r="F371" s="119">
        <v>5</v>
      </c>
      <c r="G371" s="301" t="s">
        <v>99</v>
      </c>
      <c r="H371" s="81"/>
      <c r="I371" s="81" t="s">
        <v>15</v>
      </c>
      <c r="J371" s="272">
        <v>35.85</v>
      </c>
      <c r="K371" s="273">
        <v>0.05</v>
      </c>
      <c r="L371" s="328">
        <v>0</v>
      </c>
      <c r="M371" s="275">
        <v>4.05</v>
      </c>
      <c r="P371" s="433"/>
      <c r="Q371" s="119">
        <v>5</v>
      </c>
      <c r="R371" s="301" t="s">
        <v>99</v>
      </c>
      <c r="S371" s="81"/>
      <c r="T371" s="81" t="s">
        <v>15</v>
      </c>
      <c r="U371" s="272">
        <v>35.85</v>
      </c>
      <c r="V371" s="273">
        <v>0.05</v>
      </c>
      <c r="W371" s="328">
        <v>0</v>
      </c>
      <c r="X371" s="275">
        <v>4.05</v>
      </c>
      <c r="AA371" s="433"/>
      <c r="AB371" s="119">
        <v>5</v>
      </c>
      <c r="AC371" s="301" t="s">
        <v>99</v>
      </c>
      <c r="AD371" s="81"/>
      <c r="AE371" s="81" t="s">
        <v>21</v>
      </c>
      <c r="AF371" s="322">
        <v>45</v>
      </c>
      <c r="AG371" s="325">
        <v>0</v>
      </c>
      <c r="AH371" s="328">
        <v>0</v>
      </c>
      <c r="AI371" s="331">
        <v>4.95</v>
      </c>
    </row>
    <row r="372" spans="3:35" x14ac:dyDescent="0.3">
      <c r="C372" s="447"/>
      <c r="E372" s="433"/>
      <c r="F372" s="119">
        <v>200</v>
      </c>
      <c r="G372" s="301" t="s">
        <v>99</v>
      </c>
      <c r="H372" s="81"/>
      <c r="I372" s="81" t="s">
        <v>91</v>
      </c>
      <c r="J372" s="322">
        <v>66</v>
      </c>
      <c r="K372" s="325">
        <v>0</v>
      </c>
      <c r="L372" s="328">
        <v>16</v>
      </c>
      <c r="M372" s="331">
        <v>0</v>
      </c>
      <c r="P372" s="433"/>
      <c r="Q372" s="119">
        <v>200</v>
      </c>
      <c r="R372" s="301" t="s">
        <v>99</v>
      </c>
      <c r="S372" s="81"/>
      <c r="T372" s="81" t="s">
        <v>82</v>
      </c>
      <c r="U372" s="322">
        <v>70</v>
      </c>
      <c r="V372" s="273">
        <v>3.78</v>
      </c>
      <c r="W372" s="274">
        <v>15.76</v>
      </c>
      <c r="X372" s="275">
        <v>1.46</v>
      </c>
      <c r="AA372" s="433"/>
      <c r="AB372" s="119">
        <v>200</v>
      </c>
      <c r="AC372" s="301" t="s">
        <v>99</v>
      </c>
      <c r="AD372" s="81"/>
      <c r="AE372" s="81" t="s">
        <v>91</v>
      </c>
      <c r="AF372" s="322">
        <v>66</v>
      </c>
      <c r="AG372" s="325">
        <v>0</v>
      </c>
      <c r="AH372" s="328">
        <v>16</v>
      </c>
      <c r="AI372" s="331">
        <v>0</v>
      </c>
    </row>
    <row r="373" spans="3:35" ht="15" thickBot="1" x14ac:dyDescent="0.35">
      <c r="C373" s="447"/>
      <c r="E373" s="433"/>
      <c r="F373" s="119"/>
      <c r="G373" s="301"/>
      <c r="H373" s="189"/>
      <c r="I373" s="189"/>
      <c r="J373" s="276" t="s">
        <v>108</v>
      </c>
      <c r="K373" s="277" t="s">
        <v>108</v>
      </c>
      <c r="L373" s="278" t="s">
        <v>108</v>
      </c>
      <c r="M373" s="279" t="s">
        <v>108</v>
      </c>
      <c r="P373" s="433"/>
      <c r="Q373" s="119"/>
      <c r="R373" s="301"/>
      <c r="S373" s="189"/>
      <c r="T373" s="189"/>
      <c r="U373" s="276"/>
      <c r="V373" s="277"/>
      <c r="W373" s="278"/>
      <c r="X373" s="279"/>
      <c r="AA373" s="433"/>
      <c r="AB373" s="119"/>
      <c r="AC373" s="301"/>
      <c r="AD373" s="189"/>
      <c r="AE373" s="189"/>
      <c r="AF373" s="276"/>
      <c r="AG373" s="277"/>
      <c r="AH373" s="278"/>
      <c r="AI373" s="279"/>
    </row>
    <row r="374" spans="3:35" ht="15.6" thickTop="1" thickBot="1" x14ac:dyDescent="0.35">
      <c r="C374" s="447"/>
      <c r="E374" s="433"/>
      <c r="F374" s="119"/>
      <c r="G374" s="302"/>
      <c r="H374" s="197" t="s">
        <v>107</v>
      </c>
      <c r="I374" s="198"/>
      <c r="J374" s="199">
        <v>579.85</v>
      </c>
      <c r="K374" s="199">
        <v>25.35</v>
      </c>
      <c r="L374" s="199">
        <v>68.5</v>
      </c>
      <c r="M374" s="200">
        <v>22.05</v>
      </c>
      <c r="P374" s="433"/>
      <c r="Q374" s="119"/>
      <c r="R374" s="302"/>
      <c r="S374" s="197" t="s">
        <v>107</v>
      </c>
      <c r="T374" s="198"/>
      <c r="U374" s="199">
        <v>587.25</v>
      </c>
      <c r="V374" s="199">
        <v>31.91</v>
      </c>
      <c r="W374" s="199">
        <v>64.38000000000001</v>
      </c>
      <c r="X374" s="200">
        <v>22.650000000000002</v>
      </c>
      <c r="AA374" s="433"/>
      <c r="AB374" s="119"/>
      <c r="AC374" s="302"/>
      <c r="AD374" s="197" t="s">
        <v>107</v>
      </c>
      <c r="AE374" s="198"/>
      <c r="AF374" s="199">
        <v>594.1</v>
      </c>
      <c r="AG374" s="199">
        <v>36.65</v>
      </c>
      <c r="AH374" s="199">
        <v>55.6</v>
      </c>
      <c r="AI374" s="200">
        <v>22.25</v>
      </c>
    </row>
    <row r="375" spans="3:35" ht="15.6" thickTop="1" thickBot="1" x14ac:dyDescent="0.35">
      <c r="C375" s="447"/>
      <c r="E375" s="434"/>
      <c r="F375" s="303"/>
      <c r="G375" s="304"/>
      <c r="H375" s="190"/>
      <c r="I375" s="190"/>
      <c r="J375" s="211"/>
      <c r="K375" s="220"/>
      <c r="L375" s="229"/>
      <c r="M375" s="235"/>
      <c r="P375" s="434"/>
      <c r="Q375" s="303"/>
      <c r="R375" s="304"/>
      <c r="S375" s="190"/>
      <c r="T375" s="190"/>
      <c r="U375" s="211"/>
      <c r="V375" s="220"/>
      <c r="W375" s="229"/>
      <c r="X375" s="235"/>
      <c r="AA375" s="434"/>
      <c r="AB375" s="303"/>
      <c r="AC375" s="304"/>
      <c r="AD375" s="190"/>
      <c r="AE375" s="190"/>
      <c r="AF375" s="211"/>
      <c r="AG375" s="220"/>
      <c r="AH375" s="229"/>
      <c r="AI375" s="235"/>
    </row>
    <row r="376" spans="3:35" ht="15" thickBot="1" x14ac:dyDescent="0.35"/>
    <row r="377" spans="3:35" ht="15" thickBot="1" x14ac:dyDescent="0.35">
      <c r="F377" s="128"/>
      <c r="G377" s="55"/>
      <c r="H377" s="63" t="s">
        <v>106</v>
      </c>
      <c r="I377" s="63"/>
      <c r="J377" s="212">
        <v>2753.0499999999997</v>
      </c>
      <c r="K377" s="221">
        <v>220.17000000000002</v>
      </c>
      <c r="L377" s="223">
        <v>272.77999999999997</v>
      </c>
      <c r="M377" s="280">
        <v>84.509999999999991</v>
      </c>
      <c r="Q377" s="128"/>
      <c r="R377" s="55"/>
      <c r="S377" s="63" t="s">
        <v>106</v>
      </c>
      <c r="T377" s="63"/>
      <c r="U377" s="212">
        <v>2759.9199999999996</v>
      </c>
      <c r="V377" s="221">
        <v>202.2469123387535</v>
      </c>
      <c r="W377" s="329">
        <v>269.95958819119511</v>
      </c>
      <c r="X377" s="280">
        <v>89.838462903601055</v>
      </c>
      <c r="AB377" s="128"/>
      <c r="AC377" s="55"/>
      <c r="AD377" s="63" t="s">
        <v>106</v>
      </c>
      <c r="AE377" s="63"/>
      <c r="AF377" s="212">
        <v>2764.65</v>
      </c>
      <c r="AG377" s="221">
        <v>230.84000000000003</v>
      </c>
      <c r="AH377" s="223">
        <v>209.34</v>
      </c>
      <c r="AI377" s="280">
        <v>100.63499999999999</v>
      </c>
    </row>
    <row r="378" spans="3:35" x14ac:dyDescent="0.3">
      <c r="F378" s="121"/>
      <c r="G378" s="56"/>
      <c r="H378" s="7"/>
      <c r="I378" s="7"/>
      <c r="J378" s="37"/>
      <c r="K378" s="37"/>
      <c r="L378" s="37"/>
      <c r="M378" s="37"/>
      <c r="Q378" s="121"/>
      <c r="R378" s="56"/>
      <c r="S378" s="7"/>
      <c r="T378" s="7"/>
      <c r="U378" s="37"/>
      <c r="V378" s="37"/>
      <c r="W378" s="37"/>
      <c r="X378" s="37"/>
      <c r="AB378" s="121"/>
      <c r="AC378" s="56"/>
      <c r="AD378" s="7"/>
      <c r="AE378" s="7"/>
      <c r="AF378" s="37"/>
      <c r="AG378" s="37"/>
      <c r="AH378" s="37"/>
      <c r="AI378" s="37"/>
    </row>
    <row r="379" spans="3:35" x14ac:dyDescent="0.3">
      <c r="F379" s="121"/>
      <c r="G379" s="56"/>
      <c r="H379" s="7"/>
      <c r="I379" s="7"/>
      <c r="J379" s="37"/>
      <c r="K379" s="37"/>
      <c r="L379" s="37"/>
      <c r="M379" s="37"/>
      <c r="Q379" s="121"/>
      <c r="R379" s="56"/>
      <c r="S379" s="7"/>
      <c r="T379" s="7"/>
      <c r="U379" s="37"/>
      <c r="V379" s="37"/>
      <c r="W379" s="37"/>
      <c r="X379" s="37"/>
      <c r="AB379" s="121"/>
      <c r="AC379" s="56"/>
      <c r="AD379" s="7"/>
      <c r="AE379" s="7"/>
      <c r="AF379" s="37"/>
      <c r="AG379" s="37"/>
      <c r="AH379" s="37"/>
      <c r="AI379" s="37"/>
    </row>
    <row r="380" spans="3:35" x14ac:dyDescent="0.3">
      <c r="F380" s="121"/>
      <c r="G380" s="56"/>
      <c r="H380" s="7"/>
      <c r="I380" s="7"/>
      <c r="J380" s="37"/>
      <c r="K380" s="37"/>
      <c r="L380" s="37"/>
      <c r="M380" s="37"/>
      <c r="Q380" s="121"/>
      <c r="R380" s="56"/>
      <c r="S380" s="7"/>
      <c r="T380" s="7"/>
      <c r="U380" s="37"/>
      <c r="V380" s="37"/>
      <c r="W380" s="37"/>
      <c r="X380" s="37"/>
      <c r="AB380" s="121"/>
      <c r="AC380" s="56"/>
      <c r="AD380" s="7"/>
      <c r="AE380" s="7"/>
      <c r="AF380" s="37"/>
      <c r="AG380" s="37"/>
      <c r="AH380" s="37"/>
      <c r="AI380" s="37"/>
    </row>
    <row r="381" spans="3:35" ht="15" thickBot="1" x14ac:dyDescent="0.35">
      <c r="F381" s="121"/>
      <c r="G381" s="56"/>
      <c r="H381" s="7"/>
      <c r="I381" s="7"/>
      <c r="J381" s="37"/>
      <c r="K381" s="37"/>
      <c r="L381" s="37"/>
      <c r="M381" s="37"/>
      <c r="Q381" s="121"/>
      <c r="R381" s="56"/>
      <c r="S381" s="7"/>
      <c r="T381" s="7"/>
      <c r="U381" s="37"/>
      <c r="V381" s="37"/>
      <c r="W381" s="37"/>
      <c r="X381" s="37"/>
      <c r="AB381" s="121"/>
      <c r="AC381" s="56"/>
      <c r="AD381" s="7"/>
      <c r="AE381" s="7"/>
      <c r="AF381" s="37"/>
      <c r="AG381" s="37"/>
      <c r="AH381" s="37"/>
      <c r="AI381" s="37"/>
    </row>
    <row r="382" spans="3:35" ht="48" thickTop="1" thickBot="1" x14ac:dyDescent="0.35">
      <c r="F382" s="311" t="s">
        <v>69</v>
      </c>
      <c r="G382" s="311" t="s">
        <v>109</v>
      </c>
      <c r="H382" s="312" t="s">
        <v>108</v>
      </c>
      <c r="I382" s="311" t="s">
        <v>70</v>
      </c>
      <c r="J382" s="313" t="s">
        <v>127</v>
      </c>
      <c r="K382" s="314" t="s">
        <v>128</v>
      </c>
      <c r="L382" s="315" t="s">
        <v>2</v>
      </c>
      <c r="M382" s="316" t="s">
        <v>3</v>
      </c>
      <c r="Q382" s="311" t="s">
        <v>69</v>
      </c>
      <c r="R382" s="311" t="s">
        <v>109</v>
      </c>
      <c r="S382" s="312" t="s">
        <v>108</v>
      </c>
      <c r="T382" s="311" t="s">
        <v>70</v>
      </c>
      <c r="U382" s="313" t="s">
        <v>127</v>
      </c>
      <c r="V382" s="314" t="s">
        <v>128</v>
      </c>
      <c r="W382" s="315" t="s">
        <v>2</v>
      </c>
      <c r="X382" s="316" t="s">
        <v>3</v>
      </c>
      <c r="AB382" s="311" t="s">
        <v>69</v>
      </c>
      <c r="AC382" s="311" t="s">
        <v>109</v>
      </c>
      <c r="AD382" s="312" t="s">
        <v>108</v>
      </c>
      <c r="AE382" s="311" t="s">
        <v>70</v>
      </c>
      <c r="AF382" s="313" t="s">
        <v>127</v>
      </c>
      <c r="AG382" s="314" t="s">
        <v>128</v>
      </c>
      <c r="AH382" s="315" t="s">
        <v>2</v>
      </c>
      <c r="AI382" s="316" t="s">
        <v>3</v>
      </c>
    </row>
    <row r="383" spans="3:35" ht="15.6" thickTop="1" thickBot="1" x14ac:dyDescent="0.35">
      <c r="Q383" s="3"/>
      <c r="R383" s="3"/>
      <c r="T383" s="7"/>
      <c r="U383" s="7"/>
      <c r="V383" s="7"/>
      <c r="W383" s="7"/>
      <c r="X383" s="7"/>
      <c r="AA383" s="7"/>
      <c r="AB383" s="3"/>
      <c r="AC383" s="3"/>
      <c r="AD383" t="s">
        <v>108</v>
      </c>
      <c r="AE383" s="7"/>
      <c r="AF383" s="7"/>
      <c r="AG383" s="7"/>
      <c r="AH383" s="7"/>
      <c r="AI383" s="7"/>
    </row>
    <row r="384" spans="3:35" ht="15" customHeight="1" thickTop="1" x14ac:dyDescent="0.3">
      <c r="C384" s="447" t="s">
        <v>122</v>
      </c>
      <c r="E384" s="435" t="s">
        <v>110</v>
      </c>
      <c r="F384" s="281">
        <v>4</v>
      </c>
      <c r="G384" s="282" t="s">
        <v>100</v>
      </c>
      <c r="H384" s="66"/>
      <c r="I384" s="66" t="s">
        <v>5</v>
      </c>
      <c r="J384" s="321">
        <v>320</v>
      </c>
      <c r="K384" s="324">
        <v>24</v>
      </c>
      <c r="L384" s="327">
        <v>0</v>
      </c>
      <c r="M384" s="330">
        <v>20</v>
      </c>
      <c r="P384" s="435" t="s">
        <v>110</v>
      </c>
      <c r="Q384" s="281">
        <v>120</v>
      </c>
      <c r="R384" s="282" t="s">
        <v>99</v>
      </c>
      <c r="S384" s="66"/>
      <c r="T384" s="66" t="s">
        <v>6</v>
      </c>
      <c r="U384" s="268">
        <v>284.52000000000004</v>
      </c>
      <c r="V384" s="269">
        <v>23.16</v>
      </c>
      <c r="W384" s="270">
        <v>0.72</v>
      </c>
      <c r="X384" s="330">
        <v>21</v>
      </c>
      <c r="AA384" s="435" t="s">
        <v>110</v>
      </c>
      <c r="AB384" s="281">
        <v>300</v>
      </c>
      <c r="AC384" s="282" t="s">
        <v>99</v>
      </c>
      <c r="AD384" s="66"/>
      <c r="AE384" s="66" t="s">
        <v>73</v>
      </c>
      <c r="AF384" s="321">
        <v>240</v>
      </c>
      <c r="AG384" s="324">
        <v>33</v>
      </c>
      <c r="AH384" s="327">
        <v>9</v>
      </c>
      <c r="AI384" s="271">
        <v>6.8999999999999995</v>
      </c>
    </row>
    <row r="385" spans="3:35" x14ac:dyDescent="0.3">
      <c r="C385" s="447"/>
      <c r="E385" s="436"/>
      <c r="F385" s="283">
        <v>1</v>
      </c>
      <c r="G385" s="284" t="s">
        <v>101</v>
      </c>
      <c r="H385" s="60"/>
      <c r="I385" s="60" t="s">
        <v>7</v>
      </c>
      <c r="J385" s="322">
        <v>141</v>
      </c>
      <c r="K385" s="273">
        <v>5.4</v>
      </c>
      <c r="L385" s="274">
        <v>27.2</v>
      </c>
      <c r="M385" s="275">
        <v>1.7</v>
      </c>
      <c r="P385" s="436"/>
      <c r="Q385" s="283">
        <v>69.801980198019791</v>
      </c>
      <c r="R385" s="284" t="s">
        <v>99</v>
      </c>
      <c r="S385" s="60"/>
      <c r="T385" s="60" t="s">
        <v>145</v>
      </c>
      <c r="U385" s="322">
        <v>141</v>
      </c>
      <c r="V385" s="273">
        <v>7.6782178217821775</v>
      </c>
      <c r="W385" s="328">
        <v>23.034653465346533</v>
      </c>
      <c r="X385" s="275">
        <v>0.34900990099009899</v>
      </c>
      <c r="AA385" s="436"/>
      <c r="AB385" s="283">
        <v>100</v>
      </c>
      <c r="AC385" s="284" t="s">
        <v>99</v>
      </c>
      <c r="AD385" s="60"/>
      <c r="AE385" s="60" t="s">
        <v>29</v>
      </c>
      <c r="AF385" s="322">
        <v>100</v>
      </c>
      <c r="AG385" s="325">
        <v>0</v>
      </c>
      <c r="AH385" s="328">
        <v>23</v>
      </c>
      <c r="AI385" s="331">
        <v>1</v>
      </c>
    </row>
    <row r="386" spans="3:35" x14ac:dyDescent="0.3">
      <c r="C386" s="447"/>
      <c r="E386" s="436"/>
      <c r="F386" s="283">
        <v>100</v>
      </c>
      <c r="G386" s="284" t="s">
        <v>99</v>
      </c>
      <c r="H386" s="60"/>
      <c r="I386" s="60" t="s">
        <v>43</v>
      </c>
      <c r="J386" s="322">
        <v>100</v>
      </c>
      <c r="K386" s="325">
        <v>19</v>
      </c>
      <c r="L386" s="328">
        <v>1</v>
      </c>
      <c r="M386" s="331">
        <v>2</v>
      </c>
      <c r="P386" s="436"/>
      <c r="Q386" s="283">
        <v>45</v>
      </c>
      <c r="R386" s="284" t="s">
        <v>99</v>
      </c>
      <c r="S386" s="60"/>
      <c r="T386" s="60" t="s">
        <v>41</v>
      </c>
      <c r="U386" s="272">
        <v>125.10000000000001</v>
      </c>
      <c r="V386" s="273">
        <v>12.15</v>
      </c>
      <c r="W386" s="274">
        <v>0.9</v>
      </c>
      <c r="X386" s="275">
        <v>7.2</v>
      </c>
      <c r="AA386" s="436"/>
      <c r="AB386" s="283">
        <v>20</v>
      </c>
      <c r="AC386" s="284" t="s">
        <v>99</v>
      </c>
      <c r="AD386" s="60"/>
      <c r="AE386" s="60" t="s">
        <v>14</v>
      </c>
      <c r="AF386" s="322">
        <v>120</v>
      </c>
      <c r="AG386" s="273">
        <v>4.8000000000000007</v>
      </c>
      <c r="AH386" s="274">
        <v>2.4000000000000004</v>
      </c>
      <c r="AI386" s="275">
        <v>9.6000000000000014</v>
      </c>
    </row>
    <row r="387" spans="3:35" x14ac:dyDescent="0.3">
      <c r="C387" s="447"/>
      <c r="E387" s="436"/>
      <c r="F387" s="283">
        <v>5</v>
      </c>
      <c r="G387" s="284" t="s">
        <v>99</v>
      </c>
      <c r="H387" s="60"/>
      <c r="I387" s="60" t="s">
        <v>15</v>
      </c>
      <c r="J387" s="272">
        <v>35.85</v>
      </c>
      <c r="K387" s="273">
        <v>0.05</v>
      </c>
      <c r="L387" s="328">
        <v>0</v>
      </c>
      <c r="M387" s="275">
        <v>4.05</v>
      </c>
      <c r="P387" s="436"/>
      <c r="Q387" s="283">
        <v>25</v>
      </c>
      <c r="R387" s="284" t="s">
        <v>99</v>
      </c>
      <c r="S387" s="60"/>
      <c r="T387" s="60" t="s">
        <v>16</v>
      </c>
      <c r="U387" s="322">
        <v>39</v>
      </c>
      <c r="V387" s="273">
        <v>2.1</v>
      </c>
      <c r="W387" s="274">
        <v>1.7</v>
      </c>
      <c r="X387" s="275">
        <v>2.65</v>
      </c>
      <c r="AA387" s="436"/>
      <c r="AB387" s="283">
        <v>30</v>
      </c>
      <c r="AC387" s="284" t="s">
        <v>99</v>
      </c>
      <c r="AD387" s="60"/>
      <c r="AE387" s="60" t="s">
        <v>134</v>
      </c>
      <c r="AF387" s="322">
        <v>120</v>
      </c>
      <c r="AG387" s="325">
        <v>24</v>
      </c>
      <c r="AH387" s="328">
        <v>3</v>
      </c>
      <c r="AI387" s="331">
        <v>1</v>
      </c>
    </row>
    <row r="388" spans="3:35" ht="15" thickBot="1" x14ac:dyDescent="0.35">
      <c r="C388" s="447"/>
      <c r="E388" s="436"/>
      <c r="F388" s="283"/>
      <c r="G388" s="284"/>
      <c r="H388" s="173"/>
      <c r="I388" s="173"/>
      <c r="J388" s="276" t="s">
        <v>108</v>
      </c>
      <c r="K388" s="277" t="s">
        <v>108</v>
      </c>
      <c r="L388" s="278" t="s">
        <v>108</v>
      </c>
      <c r="M388" s="279" t="s">
        <v>108</v>
      </c>
      <c r="P388" s="436"/>
      <c r="Q388" s="283"/>
      <c r="R388" s="284"/>
      <c r="S388" s="173"/>
      <c r="T388" s="173"/>
      <c r="U388" s="276"/>
      <c r="V388" s="277"/>
      <c r="W388" s="278"/>
      <c r="X388" s="279"/>
      <c r="AA388" s="436"/>
      <c r="AB388" s="283"/>
      <c r="AC388" s="284"/>
      <c r="AD388" s="173"/>
      <c r="AE388" s="173"/>
      <c r="AF388" s="276"/>
      <c r="AG388" s="277"/>
      <c r="AH388" s="278"/>
      <c r="AI388" s="279"/>
    </row>
    <row r="389" spans="3:35" ht="15.6" thickTop="1" thickBot="1" x14ac:dyDescent="0.35">
      <c r="C389" s="447"/>
      <c r="E389" s="436"/>
      <c r="F389" s="283"/>
      <c r="G389" s="285"/>
      <c r="H389" s="197" t="s">
        <v>107</v>
      </c>
      <c r="I389" s="198"/>
      <c r="J389" s="199">
        <v>596.85</v>
      </c>
      <c r="K389" s="199">
        <v>48.449999999999996</v>
      </c>
      <c r="L389" s="199">
        <v>28.2</v>
      </c>
      <c r="M389" s="200">
        <v>27.75</v>
      </c>
      <c r="P389" s="436"/>
      <c r="Q389" s="283"/>
      <c r="R389" s="285"/>
      <c r="S389" s="197" t="s">
        <v>107</v>
      </c>
      <c r="T389" s="198"/>
      <c r="U389" s="199">
        <v>589.62</v>
      </c>
      <c r="V389" s="199">
        <v>45.08821782178218</v>
      </c>
      <c r="W389" s="199">
        <v>26.35465346534653</v>
      </c>
      <c r="X389" s="200">
        <v>31.199009900990095</v>
      </c>
      <c r="AA389" s="436"/>
      <c r="AB389" s="283"/>
      <c r="AC389" s="285"/>
      <c r="AD389" s="197" t="s">
        <v>107</v>
      </c>
      <c r="AE389" s="198"/>
      <c r="AF389" s="323">
        <v>580</v>
      </c>
      <c r="AG389" s="199">
        <v>61.8</v>
      </c>
      <c r="AH389" s="199">
        <v>37.4</v>
      </c>
      <c r="AI389" s="200">
        <v>18.5</v>
      </c>
    </row>
    <row r="390" spans="3:35" ht="15.6" thickTop="1" thickBot="1" x14ac:dyDescent="0.35">
      <c r="C390" s="447"/>
      <c r="E390" s="437"/>
      <c r="F390" s="286"/>
      <c r="G390" s="287"/>
      <c r="H390" s="174"/>
      <c r="I390" s="174"/>
      <c r="J390" s="208" t="s">
        <v>108</v>
      </c>
      <c r="K390" s="217" t="s">
        <v>108</v>
      </c>
      <c r="L390" s="227" t="s">
        <v>108</v>
      </c>
      <c r="M390" s="233" t="s">
        <v>108</v>
      </c>
      <c r="P390" s="437"/>
      <c r="Q390" s="286"/>
      <c r="R390" s="287"/>
      <c r="S390" s="174"/>
      <c r="T390" s="174"/>
      <c r="U390" s="208" t="s">
        <v>108</v>
      </c>
      <c r="V390" s="217" t="s">
        <v>108</v>
      </c>
      <c r="W390" s="227" t="s">
        <v>108</v>
      </c>
      <c r="X390" s="233" t="s">
        <v>108</v>
      </c>
      <c r="AA390" s="437"/>
      <c r="AB390" s="286"/>
      <c r="AC390" s="287"/>
      <c r="AD390" s="174"/>
      <c r="AE390" s="174"/>
      <c r="AF390" s="208" t="s">
        <v>108</v>
      </c>
      <c r="AG390" s="217" t="s">
        <v>108</v>
      </c>
      <c r="AH390" s="227" t="s">
        <v>108</v>
      </c>
      <c r="AI390" s="233" t="s">
        <v>108</v>
      </c>
    </row>
    <row r="391" spans="3:35" x14ac:dyDescent="0.3">
      <c r="C391" s="447"/>
    </row>
    <row r="392" spans="3:35" ht="15" thickBot="1" x14ac:dyDescent="0.35">
      <c r="C392" s="447"/>
    </row>
    <row r="393" spans="3:35" ht="15" customHeight="1" thickTop="1" x14ac:dyDescent="0.3">
      <c r="C393" s="447"/>
      <c r="E393" s="438" t="s">
        <v>111</v>
      </c>
      <c r="F393" s="112">
        <v>250</v>
      </c>
      <c r="G393" s="288" t="s">
        <v>99</v>
      </c>
      <c r="H393" s="67"/>
      <c r="I393" s="67" t="s">
        <v>18</v>
      </c>
      <c r="J393" s="268">
        <v>162.5</v>
      </c>
      <c r="K393" s="324">
        <v>30</v>
      </c>
      <c r="L393" s="327">
        <v>10</v>
      </c>
      <c r="M393" s="271">
        <v>2.5</v>
      </c>
      <c r="P393" s="438" t="s">
        <v>111</v>
      </c>
      <c r="Q393" s="112">
        <v>150</v>
      </c>
      <c r="R393" s="288" t="s">
        <v>99</v>
      </c>
      <c r="S393" s="67"/>
      <c r="T393" s="67" t="s">
        <v>44</v>
      </c>
      <c r="U393" s="268">
        <v>166.5</v>
      </c>
      <c r="V393" s="269">
        <v>36.900000000000006</v>
      </c>
      <c r="W393" s="327">
        <v>3</v>
      </c>
      <c r="X393" s="271">
        <v>0.75</v>
      </c>
      <c r="AA393" s="438" t="s">
        <v>111</v>
      </c>
      <c r="AB393" s="112">
        <v>165</v>
      </c>
      <c r="AC393" s="288" t="s">
        <v>99</v>
      </c>
      <c r="AD393" s="67"/>
      <c r="AE393" s="67" t="s">
        <v>43</v>
      </c>
      <c r="AF393" s="321">
        <v>165</v>
      </c>
      <c r="AG393" s="269">
        <v>31.349999999999998</v>
      </c>
      <c r="AH393" s="270">
        <v>1.65</v>
      </c>
      <c r="AI393" s="271">
        <v>3.3</v>
      </c>
    </row>
    <row r="394" spans="3:35" x14ac:dyDescent="0.3">
      <c r="C394" s="447"/>
      <c r="E394" s="439"/>
      <c r="F394" s="113">
        <v>130</v>
      </c>
      <c r="G394" s="289" t="s">
        <v>99</v>
      </c>
      <c r="H394" s="62"/>
      <c r="I394" s="62" t="s">
        <v>29</v>
      </c>
      <c r="J394" s="322">
        <v>130</v>
      </c>
      <c r="K394" s="325">
        <v>0</v>
      </c>
      <c r="L394" s="274">
        <v>29.900000000000002</v>
      </c>
      <c r="M394" s="275">
        <v>1.3</v>
      </c>
      <c r="P394" s="439"/>
      <c r="Q394" s="113">
        <v>3</v>
      </c>
      <c r="R394" s="289" t="s">
        <v>100</v>
      </c>
      <c r="S394" s="62"/>
      <c r="T394" s="62" t="s">
        <v>8</v>
      </c>
      <c r="U394" s="322">
        <v>117</v>
      </c>
      <c r="V394" s="273">
        <v>2.4000000000000004</v>
      </c>
      <c r="W394" s="328">
        <v>24</v>
      </c>
      <c r="X394" s="275">
        <v>0.89999999999999991</v>
      </c>
      <c r="AA394" s="439"/>
      <c r="AB394" s="113">
        <v>3</v>
      </c>
      <c r="AC394" s="289" t="s">
        <v>100</v>
      </c>
      <c r="AD394" s="62"/>
      <c r="AE394" s="62" t="s">
        <v>17</v>
      </c>
      <c r="AF394" s="272">
        <v>106.2</v>
      </c>
      <c r="AG394" s="325">
        <v>3</v>
      </c>
      <c r="AH394" s="274">
        <v>18.899999999999999</v>
      </c>
      <c r="AI394" s="275">
        <v>1.5</v>
      </c>
    </row>
    <row r="395" spans="3:35" x14ac:dyDescent="0.3">
      <c r="C395" s="447"/>
      <c r="E395" s="439"/>
      <c r="F395" s="106">
        <v>30</v>
      </c>
      <c r="G395" s="289" t="s">
        <v>99</v>
      </c>
      <c r="H395" s="62"/>
      <c r="I395" s="62" t="s">
        <v>134</v>
      </c>
      <c r="J395" s="322">
        <v>120</v>
      </c>
      <c r="K395" s="325">
        <v>24</v>
      </c>
      <c r="L395" s="328">
        <v>3</v>
      </c>
      <c r="M395" s="331">
        <v>1</v>
      </c>
      <c r="P395" s="439"/>
      <c r="Q395" s="113">
        <v>150</v>
      </c>
      <c r="R395" s="289" t="s">
        <v>99</v>
      </c>
      <c r="S395" s="62"/>
      <c r="T395" s="62" t="s">
        <v>73</v>
      </c>
      <c r="U395" s="322">
        <v>120</v>
      </c>
      <c r="V395" s="273">
        <v>16.5</v>
      </c>
      <c r="W395" s="274">
        <v>4.5</v>
      </c>
      <c r="X395" s="275">
        <v>3.4499999999999997</v>
      </c>
      <c r="AA395" s="439"/>
      <c r="AB395" s="113">
        <v>60</v>
      </c>
      <c r="AC395" s="289" t="s">
        <v>99</v>
      </c>
      <c r="AD395" s="62"/>
      <c r="AE395" s="62" t="s">
        <v>24</v>
      </c>
      <c r="AF395" s="272">
        <v>103.35</v>
      </c>
      <c r="AG395" s="325">
        <v>12</v>
      </c>
      <c r="AH395" s="274">
        <v>1.2</v>
      </c>
      <c r="AI395" s="275">
        <v>4.8</v>
      </c>
    </row>
    <row r="396" spans="3:35" x14ac:dyDescent="0.3">
      <c r="C396" s="447"/>
      <c r="E396" s="439"/>
      <c r="F396" s="113"/>
      <c r="G396" s="289"/>
      <c r="H396" s="62"/>
      <c r="I396" s="62"/>
      <c r="J396" s="272"/>
      <c r="K396" s="273"/>
      <c r="L396" s="274"/>
      <c r="M396" s="275"/>
      <c r="P396" s="439"/>
      <c r="Q396" s="113"/>
      <c r="R396" s="289"/>
      <c r="S396" s="62"/>
      <c r="T396" s="62"/>
      <c r="U396" s="272"/>
      <c r="V396" s="273"/>
      <c r="W396" s="274"/>
      <c r="X396" s="275"/>
      <c r="AA396" s="439"/>
      <c r="AB396" s="113">
        <v>10</v>
      </c>
      <c r="AC396" s="289" t="s">
        <v>99</v>
      </c>
      <c r="AD396" s="62"/>
      <c r="AE396" s="62" t="s">
        <v>19</v>
      </c>
      <c r="AF396" s="322">
        <v>23</v>
      </c>
      <c r="AG396" s="273">
        <v>0.70000000000000007</v>
      </c>
      <c r="AH396" s="274">
        <v>0.5</v>
      </c>
      <c r="AI396" s="331">
        <v>2</v>
      </c>
    </row>
    <row r="397" spans="3:35" ht="15" thickBot="1" x14ac:dyDescent="0.35">
      <c r="C397" s="447"/>
      <c r="E397" s="439"/>
      <c r="F397" s="113"/>
      <c r="G397" s="289"/>
      <c r="H397" s="70"/>
      <c r="I397" s="70"/>
      <c r="J397" s="276"/>
      <c r="K397" s="277"/>
      <c r="L397" s="278"/>
      <c r="M397" s="279"/>
      <c r="P397" s="439"/>
      <c r="Q397" s="113"/>
      <c r="R397" s="289"/>
      <c r="S397" s="70"/>
      <c r="T397" s="70"/>
      <c r="U397" s="276"/>
      <c r="V397" s="277"/>
      <c r="W397" s="278"/>
      <c r="X397" s="279"/>
      <c r="AA397" s="439"/>
      <c r="AB397" s="113"/>
      <c r="AC397" s="289"/>
      <c r="AD397" s="70"/>
      <c r="AE397" s="70"/>
      <c r="AF397" s="276"/>
      <c r="AG397" s="277"/>
      <c r="AH397" s="278"/>
      <c r="AI397" s="279"/>
    </row>
    <row r="398" spans="3:35" ht="15.6" thickTop="1" thickBot="1" x14ac:dyDescent="0.35">
      <c r="C398" s="447"/>
      <c r="E398" s="439"/>
      <c r="F398" s="113"/>
      <c r="G398" s="290"/>
      <c r="H398" s="197" t="s">
        <v>107</v>
      </c>
      <c r="I398" s="198"/>
      <c r="J398" s="199">
        <v>412.5</v>
      </c>
      <c r="K398" s="323">
        <v>54</v>
      </c>
      <c r="L398" s="199">
        <v>42.900000000000006</v>
      </c>
      <c r="M398" s="200">
        <v>4.8</v>
      </c>
      <c r="P398" s="439"/>
      <c r="Q398" s="113"/>
      <c r="R398" s="290"/>
      <c r="S398" s="197" t="s">
        <v>107</v>
      </c>
      <c r="T398" s="198"/>
      <c r="U398" s="199">
        <v>403.5</v>
      </c>
      <c r="V398" s="199">
        <v>55.800000000000004</v>
      </c>
      <c r="W398" s="199">
        <v>31.5</v>
      </c>
      <c r="X398" s="200">
        <v>5.0999999999999996</v>
      </c>
      <c r="AA398" s="439"/>
      <c r="AB398" s="113"/>
      <c r="AC398" s="290"/>
      <c r="AD398" s="197" t="s">
        <v>107</v>
      </c>
      <c r="AE398" s="198"/>
      <c r="AF398" s="199">
        <v>397.54999999999995</v>
      </c>
      <c r="AG398" s="199">
        <v>47.05</v>
      </c>
      <c r="AH398" s="199">
        <v>22.249999999999996</v>
      </c>
      <c r="AI398" s="200">
        <v>11.6</v>
      </c>
    </row>
    <row r="399" spans="3:35" ht="15.6" thickTop="1" thickBot="1" x14ac:dyDescent="0.35">
      <c r="C399" s="447"/>
      <c r="E399" s="440"/>
      <c r="F399" s="114"/>
      <c r="G399" s="291"/>
      <c r="H399" s="177"/>
      <c r="I399" s="177"/>
      <c r="J399" s="208" t="s">
        <v>108</v>
      </c>
      <c r="K399" s="217" t="s">
        <v>108</v>
      </c>
      <c r="L399" s="227" t="s">
        <v>108</v>
      </c>
      <c r="M399" s="233" t="s">
        <v>108</v>
      </c>
      <c r="P399" s="440"/>
      <c r="Q399" s="114"/>
      <c r="R399" s="291"/>
      <c r="S399" s="177"/>
      <c r="T399" s="177"/>
      <c r="U399" s="208" t="s">
        <v>108</v>
      </c>
      <c r="V399" s="217" t="s">
        <v>108</v>
      </c>
      <c r="W399" s="227" t="s">
        <v>108</v>
      </c>
      <c r="X399" s="233" t="s">
        <v>108</v>
      </c>
      <c r="AA399" s="440"/>
      <c r="AB399" s="114"/>
      <c r="AC399" s="291"/>
      <c r="AD399" s="177"/>
      <c r="AE399" s="177"/>
      <c r="AF399" s="208" t="s">
        <v>108</v>
      </c>
      <c r="AG399" s="217" t="s">
        <v>108</v>
      </c>
      <c r="AH399" s="227" t="s">
        <v>108</v>
      </c>
      <c r="AI399" s="233" t="s">
        <v>108</v>
      </c>
    </row>
    <row r="400" spans="3:35" x14ac:dyDescent="0.3">
      <c r="C400" s="447"/>
    </row>
    <row r="401" spans="3:35" ht="15" thickBot="1" x14ac:dyDescent="0.35">
      <c r="C401" s="447"/>
    </row>
    <row r="402" spans="3:35" ht="15" customHeight="1" thickTop="1" x14ac:dyDescent="0.3">
      <c r="C402" s="447"/>
      <c r="E402" s="441" t="s">
        <v>112</v>
      </c>
      <c r="F402" s="139">
        <v>200</v>
      </c>
      <c r="G402" s="292" t="s">
        <v>99</v>
      </c>
      <c r="H402" s="87"/>
      <c r="I402" s="87" t="s">
        <v>23</v>
      </c>
      <c r="J402" s="321">
        <v>220</v>
      </c>
      <c r="K402" s="324">
        <v>46</v>
      </c>
      <c r="L402" s="327">
        <v>0</v>
      </c>
      <c r="M402" s="330">
        <v>4</v>
      </c>
      <c r="P402" s="441" t="s">
        <v>112</v>
      </c>
      <c r="Q402" s="139">
        <v>200</v>
      </c>
      <c r="R402" s="292" t="s">
        <v>99</v>
      </c>
      <c r="S402" s="87"/>
      <c r="T402" s="87" t="s">
        <v>51</v>
      </c>
      <c r="U402" s="321">
        <v>220</v>
      </c>
      <c r="V402" s="324">
        <v>42</v>
      </c>
      <c r="W402" s="327">
        <v>0</v>
      </c>
      <c r="X402" s="271">
        <v>4.5999999999999996</v>
      </c>
      <c r="AA402" s="441" t="s">
        <v>112</v>
      </c>
      <c r="AB402" s="139">
        <v>150</v>
      </c>
      <c r="AC402" s="292" t="s">
        <v>99</v>
      </c>
      <c r="AD402" s="87"/>
      <c r="AE402" s="87" t="s">
        <v>86</v>
      </c>
      <c r="AF402" s="321">
        <v>234</v>
      </c>
      <c r="AG402" s="324">
        <v>30</v>
      </c>
      <c r="AH402" s="327">
        <v>0</v>
      </c>
      <c r="AI402" s="330">
        <v>12</v>
      </c>
    </row>
    <row r="403" spans="3:35" x14ac:dyDescent="0.3">
      <c r="C403" s="447"/>
      <c r="E403" s="442"/>
      <c r="F403" s="140">
        <v>250</v>
      </c>
      <c r="G403" s="293" t="s">
        <v>99</v>
      </c>
      <c r="H403" s="89"/>
      <c r="I403" s="89" t="s">
        <v>42</v>
      </c>
      <c r="J403" s="322">
        <v>325</v>
      </c>
      <c r="K403" s="325">
        <v>6</v>
      </c>
      <c r="L403" s="274">
        <v>71.5</v>
      </c>
      <c r="M403" s="275">
        <v>0.5</v>
      </c>
      <c r="P403" s="442"/>
      <c r="Q403" s="140">
        <v>370</v>
      </c>
      <c r="R403" s="293" t="s">
        <v>99</v>
      </c>
      <c r="S403" s="89"/>
      <c r="T403" s="89" t="s">
        <v>54</v>
      </c>
      <c r="U403" s="272">
        <v>325.60000000000002</v>
      </c>
      <c r="V403" s="273">
        <v>3.7</v>
      </c>
      <c r="W403" s="274">
        <v>77.7</v>
      </c>
      <c r="X403" s="331">
        <v>0</v>
      </c>
      <c r="AA403" s="442"/>
      <c r="AB403" s="140">
        <v>210</v>
      </c>
      <c r="AC403" s="293" t="s">
        <v>99</v>
      </c>
      <c r="AD403" s="89"/>
      <c r="AE403" s="89" t="s">
        <v>87</v>
      </c>
      <c r="AF403" s="272">
        <v>291.90000000000003</v>
      </c>
      <c r="AG403" s="325">
        <v>9.0299999999999994</v>
      </c>
      <c r="AH403" s="274">
        <v>58.17</v>
      </c>
      <c r="AI403" s="275">
        <v>1.05</v>
      </c>
    </row>
    <row r="404" spans="3:35" x14ac:dyDescent="0.3">
      <c r="C404" s="447"/>
      <c r="E404" s="442"/>
      <c r="F404" s="140">
        <v>5</v>
      </c>
      <c r="G404" s="293" t="s">
        <v>99</v>
      </c>
      <c r="H404" s="89"/>
      <c r="I404" s="89" t="s">
        <v>15</v>
      </c>
      <c r="J404" s="272">
        <v>35.85</v>
      </c>
      <c r="K404" s="273">
        <v>0.05</v>
      </c>
      <c r="L404" s="328">
        <v>0</v>
      </c>
      <c r="M404" s="275">
        <v>4.05</v>
      </c>
      <c r="P404" s="442"/>
      <c r="Q404" s="140">
        <v>3.9833333333333334</v>
      </c>
      <c r="R404" s="293" t="s">
        <v>137</v>
      </c>
      <c r="S404" s="89"/>
      <c r="T404" s="89" t="s">
        <v>21</v>
      </c>
      <c r="U404" s="272">
        <v>35.85</v>
      </c>
      <c r="V404" s="325">
        <v>0</v>
      </c>
      <c r="W404" s="328">
        <v>0</v>
      </c>
      <c r="X404" s="275">
        <v>3.9434999999999998</v>
      </c>
      <c r="AA404" s="442"/>
      <c r="AB404" s="140">
        <v>5</v>
      </c>
      <c r="AC404" s="293" t="s">
        <v>99</v>
      </c>
      <c r="AD404" s="89"/>
      <c r="AE404" s="89" t="s">
        <v>15</v>
      </c>
      <c r="AF404" s="272">
        <v>35.85</v>
      </c>
      <c r="AG404" s="273">
        <v>0.05</v>
      </c>
      <c r="AH404" s="328">
        <v>0</v>
      </c>
      <c r="AI404" s="275">
        <v>4.05</v>
      </c>
    </row>
    <row r="405" spans="3:35" x14ac:dyDescent="0.3">
      <c r="C405" s="447"/>
      <c r="E405" s="442"/>
      <c r="F405" s="140"/>
      <c r="G405" s="293"/>
      <c r="H405" s="89"/>
      <c r="I405" s="89"/>
      <c r="J405" s="272"/>
      <c r="K405" s="273"/>
      <c r="L405" s="274"/>
      <c r="M405" s="275"/>
      <c r="P405" s="442"/>
      <c r="Q405" s="140"/>
      <c r="R405" s="293"/>
      <c r="S405" s="89"/>
      <c r="T405" s="89"/>
      <c r="U405" s="272"/>
      <c r="V405" s="273"/>
      <c r="W405" s="274"/>
      <c r="X405" s="275"/>
      <c r="AA405" s="442"/>
      <c r="AB405" s="140"/>
      <c r="AC405" s="293"/>
      <c r="AD405" s="89"/>
      <c r="AE405" s="89"/>
      <c r="AF405" s="272"/>
      <c r="AG405" s="273"/>
      <c r="AH405" s="274"/>
      <c r="AI405" s="275"/>
    </row>
    <row r="406" spans="3:35" ht="15" thickBot="1" x14ac:dyDescent="0.35">
      <c r="C406" s="447"/>
      <c r="E406" s="442"/>
      <c r="F406" s="140"/>
      <c r="G406" s="293"/>
      <c r="H406" s="105"/>
      <c r="I406" s="105"/>
      <c r="J406" s="207"/>
      <c r="K406" s="216"/>
      <c r="L406" s="226"/>
      <c r="M406" s="232"/>
      <c r="P406" s="442"/>
      <c r="Q406" s="140"/>
      <c r="R406" s="293"/>
      <c r="S406" s="105"/>
      <c r="T406" s="105"/>
      <c r="U406" s="207"/>
      <c r="V406" s="216"/>
      <c r="W406" s="226"/>
      <c r="X406" s="232"/>
      <c r="AA406" s="442"/>
      <c r="AB406" s="140"/>
      <c r="AC406" s="293"/>
      <c r="AD406" s="105"/>
      <c r="AE406" s="105"/>
      <c r="AF406" s="207"/>
      <c r="AG406" s="216"/>
      <c r="AH406" s="226"/>
      <c r="AI406" s="232"/>
    </row>
    <row r="407" spans="3:35" ht="15.6" thickTop="1" thickBot="1" x14ac:dyDescent="0.35">
      <c r="C407" s="447"/>
      <c r="E407" s="442"/>
      <c r="F407" s="140"/>
      <c r="G407" s="294"/>
      <c r="H407" s="197" t="s">
        <v>107</v>
      </c>
      <c r="I407" s="198"/>
      <c r="J407" s="199">
        <v>580.85</v>
      </c>
      <c r="K407" s="199">
        <v>52.05</v>
      </c>
      <c r="L407" s="199">
        <v>71.5</v>
      </c>
      <c r="M407" s="200">
        <v>8.5500000000000007</v>
      </c>
      <c r="P407" s="442"/>
      <c r="Q407" s="140"/>
      <c r="R407" s="294"/>
      <c r="S407" s="197" t="s">
        <v>107</v>
      </c>
      <c r="T407" s="198"/>
      <c r="U407" s="199">
        <v>581.45000000000005</v>
      </c>
      <c r="V407" s="199">
        <v>45.7</v>
      </c>
      <c r="W407" s="199">
        <v>77.7</v>
      </c>
      <c r="X407" s="200">
        <v>8.5434999999999999</v>
      </c>
      <c r="AA407" s="442"/>
      <c r="AB407" s="140"/>
      <c r="AC407" s="294"/>
      <c r="AD407" s="197" t="s">
        <v>107</v>
      </c>
      <c r="AE407" s="198"/>
      <c r="AF407" s="199">
        <v>561.75000000000011</v>
      </c>
      <c r="AG407" s="199">
        <v>39.08</v>
      </c>
      <c r="AH407" s="199">
        <v>58.17</v>
      </c>
      <c r="AI407" s="200">
        <v>17.100000000000001</v>
      </c>
    </row>
    <row r="408" spans="3:35" ht="15.6" thickTop="1" thickBot="1" x14ac:dyDescent="0.35">
      <c r="C408" s="447"/>
      <c r="E408" s="443"/>
      <c r="F408" s="142"/>
      <c r="G408" s="295"/>
      <c r="H408" s="180"/>
      <c r="I408" s="180"/>
      <c r="J408" s="208"/>
      <c r="K408" s="217"/>
      <c r="L408" s="227"/>
      <c r="M408" s="233"/>
      <c r="P408" s="443"/>
      <c r="Q408" s="142"/>
      <c r="R408" s="295"/>
      <c r="S408" s="180"/>
      <c r="T408" s="180"/>
      <c r="U408" s="208"/>
      <c r="V408" s="217"/>
      <c r="W408" s="227"/>
      <c r="X408" s="233"/>
      <c r="AA408" s="443"/>
      <c r="AB408" s="142"/>
      <c r="AC408" s="295"/>
      <c r="AD408" s="180"/>
      <c r="AE408" s="180"/>
      <c r="AF408" s="208"/>
      <c r="AG408" s="217"/>
      <c r="AH408" s="227"/>
      <c r="AI408" s="233"/>
    </row>
    <row r="409" spans="3:35" x14ac:dyDescent="0.3">
      <c r="C409" s="447"/>
    </row>
    <row r="410" spans="3:35" ht="15" thickBot="1" x14ac:dyDescent="0.35">
      <c r="C410" s="447"/>
    </row>
    <row r="411" spans="3:35" ht="15" customHeight="1" thickTop="1" x14ac:dyDescent="0.3">
      <c r="C411" s="447"/>
      <c r="E411" s="444" t="s">
        <v>113</v>
      </c>
      <c r="F411" s="115">
        <v>100</v>
      </c>
      <c r="G411" s="296" t="s">
        <v>99</v>
      </c>
      <c r="H411" s="74"/>
      <c r="I411" s="74" t="s">
        <v>10</v>
      </c>
      <c r="J411" s="321">
        <v>360</v>
      </c>
      <c r="K411" s="324">
        <v>13</v>
      </c>
      <c r="L411" s="327">
        <v>68</v>
      </c>
      <c r="M411" s="330">
        <v>7</v>
      </c>
      <c r="P411" s="444" t="s">
        <v>113</v>
      </c>
      <c r="Q411" s="115">
        <v>93.994778067885122</v>
      </c>
      <c r="R411" s="296" t="s">
        <v>99</v>
      </c>
      <c r="S411" s="74"/>
      <c r="T411" s="74" t="s">
        <v>40</v>
      </c>
      <c r="U411" s="321">
        <v>360</v>
      </c>
      <c r="V411" s="269">
        <v>6.1096605744125325</v>
      </c>
      <c r="W411" s="270">
        <v>81.30548302872063</v>
      </c>
      <c r="X411" s="271">
        <v>0.93994778067885121</v>
      </c>
      <c r="AA411" s="444" t="s">
        <v>113</v>
      </c>
      <c r="AB411" s="115">
        <v>120</v>
      </c>
      <c r="AC411" s="296" t="s">
        <v>99</v>
      </c>
      <c r="AD411" s="74"/>
      <c r="AE411" s="74" t="s">
        <v>145</v>
      </c>
      <c r="AF411" s="268">
        <v>242.39999999999998</v>
      </c>
      <c r="AG411" s="269">
        <v>13.2</v>
      </c>
      <c r="AH411" s="270">
        <v>39.6</v>
      </c>
      <c r="AI411" s="271">
        <v>0.6</v>
      </c>
    </row>
    <row r="412" spans="3:35" x14ac:dyDescent="0.3">
      <c r="C412" s="447"/>
      <c r="E412" s="445"/>
      <c r="F412" s="116">
        <v>30</v>
      </c>
      <c r="G412" s="297" t="s">
        <v>99</v>
      </c>
      <c r="H412" s="76"/>
      <c r="I412" s="76" t="s">
        <v>14</v>
      </c>
      <c r="J412" s="322">
        <v>180</v>
      </c>
      <c r="K412" s="273">
        <v>7.1999999999999993</v>
      </c>
      <c r="L412" s="274">
        <v>3.5999999999999996</v>
      </c>
      <c r="M412" s="275">
        <v>14.399999999999999</v>
      </c>
      <c r="P412" s="445"/>
      <c r="Q412" s="116">
        <v>20</v>
      </c>
      <c r="R412" s="297" t="s">
        <v>99</v>
      </c>
      <c r="S412" s="76"/>
      <c r="T412" s="76" t="s">
        <v>27</v>
      </c>
      <c r="U412" s="272">
        <v>130.80000000000001</v>
      </c>
      <c r="V412" s="325">
        <v>3</v>
      </c>
      <c r="W412" s="274">
        <v>2.8000000000000003</v>
      </c>
      <c r="X412" s="331">
        <v>13</v>
      </c>
      <c r="AA412" s="445"/>
      <c r="AB412" s="116">
        <v>100</v>
      </c>
      <c r="AC412" s="297" t="s">
        <v>99</v>
      </c>
      <c r="AD412" s="76"/>
      <c r="AE412" s="76" t="s">
        <v>80</v>
      </c>
      <c r="AF412" s="322">
        <v>160</v>
      </c>
      <c r="AG412" s="325">
        <v>2</v>
      </c>
      <c r="AH412" s="274">
        <v>8.5299999999999994</v>
      </c>
      <c r="AI412" s="275">
        <v>14.66</v>
      </c>
    </row>
    <row r="413" spans="3:35" x14ac:dyDescent="0.3">
      <c r="C413" s="447"/>
      <c r="E413" s="445"/>
      <c r="F413" s="116">
        <v>50</v>
      </c>
      <c r="G413" s="297" t="s">
        <v>99</v>
      </c>
      <c r="H413" s="76"/>
      <c r="I413" s="76" t="s">
        <v>25</v>
      </c>
      <c r="J413" s="322">
        <v>30</v>
      </c>
      <c r="K413" s="273">
        <v>0.5</v>
      </c>
      <c r="L413" s="328">
        <v>7</v>
      </c>
      <c r="M413" s="331">
        <v>0</v>
      </c>
      <c r="P413" s="445"/>
      <c r="Q413" s="116">
        <v>66.666666666666657</v>
      </c>
      <c r="R413" s="297" t="s">
        <v>99</v>
      </c>
      <c r="S413" s="76"/>
      <c r="T413" s="76" t="s">
        <v>26</v>
      </c>
      <c r="U413" s="322">
        <v>30</v>
      </c>
      <c r="V413" s="273">
        <v>0.66666666666666663</v>
      </c>
      <c r="W413" s="274">
        <v>3.333333333333333</v>
      </c>
      <c r="X413" s="331">
        <v>0</v>
      </c>
      <c r="AA413" s="445"/>
      <c r="AB413" s="116">
        <v>5</v>
      </c>
      <c r="AC413" s="297" t="s">
        <v>99</v>
      </c>
      <c r="AD413" s="76"/>
      <c r="AE413" s="76" t="s">
        <v>15</v>
      </c>
      <c r="AF413" s="272">
        <v>35.85</v>
      </c>
      <c r="AG413" s="273">
        <v>0.05</v>
      </c>
      <c r="AH413" s="328">
        <v>0</v>
      </c>
      <c r="AI413" s="275">
        <v>4.05</v>
      </c>
    </row>
    <row r="414" spans="3:35" x14ac:dyDescent="0.3">
      <c r="C414" s="447"/>
      <c r="E414" s="445"/>
      <c r="F414" s="107">
        <v>30</v>
      </c>
      <c r="G414" s="297" t="s">
        <v>99</v>
      </c>
      <c r="H414" s="76"/>
      <c r="I414" s="76" t="s">
        <v>134</v>
      </c>
      <c r="J414" s="322">
        <v>120</v>
      </c>
      <c r="K414" s="325">
        <v>24</v>
      </c>
      <c r="L414" s="328">
        <v>3</v>
      </c>
      <c r="M414" s="331">
        <v>1</v>
      </c>
      <c r="P414" s="445"/>
      <c r="Q414" s="116">
        <v>100</v>
      </c>
      <c r="R414" s="297" t="s">
        <v>99</v>
      </c>
      <c r="S414" s="76"/>
      <c r="T414" s="76" t="s">
        <v>73</v>
      </c>
      <c r="U414" s="322">
        <v>80</v>
      </c>
      <c r="V414" s="325">
        <v>11</v>
      </c>
      <c r="W414" s="328">
        <v>3</v>
      </c>
      <c r="X414" s="275">
        <v>2.2999999999999998</v>
      </c>
      <c r="AA414" s="445"/>
      <c r="AB414" s="116">
        <v>100</v>
      </c>
      <c r="AC414" s="297" t="s">
        <v>99</v>
      </c>
      <c r="AD414" s="76"/>
      <c r="AE414" s="76" t="s">
        <v>34</v>
      </c>
      <c r="AF414" s="322">
        <v>100</v>
      </c>
      <c r="AG414" s="325">
        <v>21</v>
      </c>
      <c r="AH414" s="328">
        <v>1</v>
      </c>
      <c r="AI414" s="331">
        <v>2</v>
      </c>
    </row>
    <row r="415" spans="3:35" x14ac:dyDescent="0.3">
      <c r="C415" s="447"/>
      <c r="E415" s="445"/>
      <c r="F415" s="116"/>
      <c r="G415" s="297"/>
      <c r="H415" s="76"/>
      <c r="I415" s="76"/>
      <c r="J415" s="272"/>
      <c r="K415" s="273"/>
      <c r="L415" s="274"/>
      <c r="M415" s="275"/>
      <c r="P415" s="445"/>
      <c r="Q415" s="116">
        <v>20</v>
      </c>
      <c r="R415" s="297" t="s">
        <v>99</v>
      </c>
      <c r="S415" s="76"/>
      <c r="T415" s="76" t="s">
        <v>20</v>
      </c>
      <c r="U415" s="272">
        <v>97.2</v>
      </c>
      <c r="V415" s="325">
        <v>4</v>
      </c>
      <c r="W415" s="274">
        <v>6.6000000000000005</v>
      </c>
      <c r="X415" s="275">
        <v>6.2</v>
      </c>
      <c r="AA415" s="445"/>
      <c r="AB415" s="116">
        <v>2</v>
      </c>
      <c r="AC415" s="297" t="s">
        <v>100</v>
      </c>
      <c r="AD415" s="76"/>
      <c r="AE415" s="76" t="s">
        <v>5</v>
      </c>
      <c r="AF415" s="322">
        <v>160</v>
      </c>
      <c r="AG415" s="325">
        <v>12</v>
      </c>
      <c r="AH415" s="328">
        <v>0</v>
      </c>
      <c r="AI415" s="331">
        <v>10</v>
      </c>
    </row>
    <row r="416" spans="3:35" ht="15" thickBot="1" x14ac:dyDescent="0.35">
      <c r="C416" s="447"/>
      <c r="E416" s="445"/>
      <c r="F416" s="116"/>
      <c r="G416" s="297"/>
      <c r="H416" s="184"/>
      <c r="I416" s="184"/>
      <c r="J416" s="207"/>
      <c r="K416" s="216"/>
      <c r="L416" s="226"/>
      <c r="M416" s="232"/>
      <c r="P416" s="445"/>
      <c r="Q416" s="116"/>
      <c r="R416" s="297"/>
      <c r="S416" s="184"/>
      <c r="T416" s="184"/>
      <c r="U416" s="207"/>
      <c r="V416" s="216"/>
      <c r="W416" s="226"/>
      <c r="X416" s="232"/>
      <c r="AA416" s="445"/>
      <c r="AB416" s="116"/>
      <c r="AC416" s="297"/>
      <c r="AD416" s="184"/>
      <c r="AE416" s="184"/>
      <c r="AF416" s="207"/>
      <c r="AG416" s="216"/>
      <c r="AH416" s="226"/>
      <c r="AI416" s="232"/>
    </row>
    <row r="417" spans="3:35" ht="15.6" thickTop="1" thickBot="1" x14ac:dyDescent="0.35">
      <c r="C417" s="447"/>
      <c r="E417" s="445"/>
      <c r="F417" s="116"/>
      <c r="G417" s="298"/>
      <c r="H417" s="197" t="s">
        <v>107</v>
      </c>
      <c r="I417" s="198"/>
      <c r="J417" s="323">
        <v>690</v>
      </c>
      <c r="K417" s="199">
        <v>44.7</v>
      </c>
      <c r="L417" s="199">
        <v>81.599999999999994</v>
      </c>
      <c r="M417" s="200">
        <v>22.4</v>
      </c>
      <c r="P417" s="445"/>
      <c r="Q417" s="116"/>
      <c r="R417" s="298"/>
      <c r="S417" s="197" t="s">
        <v>107</v>
      </c>
      <c r="T417" s="198"/>
      <c r="U417" s="323">
        <v>698</v>
      </c>
      <c r="V417" s="199">
        <v>24.776327241079201</v>
      </c>
      <c r="W417" s="323">
        <v>97.03881636205395</v>
      </c>
      <c r="X417" s="200">
        <v>22.43994778067885</v>
      </c>
      <c r="AA417" s="445"/>
      <c r="AB417" s="116"/>
      <c r="AC417" s="298"/>
      <c r="AD417" s="197" t="s">
        <v>107</v>
      </c>
      <c r="AE417" s="198"/>
      <c r="AF417" s="199">
        <v>698.25</v>
      </c>
      <c r="AG417" s="199">
        <v>48.25</v>
      </c>
      <c r="AH417" s="199">
        <v>49.13</v>
      </c>
      <c r="AI417" s="200">
        <v>31.31</v>
      </c>
    </row>
    <row r="418" spans="3:35" ht="15.6" thickTop="1" thickBot="1" x14ac:dyDescent="0.35">
      <c r="C418" s="447"/>
      <c r="E418" s="446"/>
      <c r="F418" s="117"/>
      <c r="G418" s="299"/>
      <c r="H418" s="185"/>
      <c r="I418" s="185"/>
      <c r="J418" s="208"/>
      <c r="K418" s="217"/>
      <c r="L418" s="227"/>
      <c r="M418" s="233"/>
      <c r="P418" s="446"/>
      <c r="Q418" s="117"/>
      <c r="R418" s="299"/>
      <c r="S418" s="185"/>
      <c r="T418" s="185"/>
      <c r="U418" s="208"/>
      <c r="V418" s="217"/>
      <c r="W418" s="227"/>
      <c r="X418" s="233"/>
      <c r="AA418" s="446"/>
      <c r="AB418" s="117"/>
      <c r="AC418" s="299"/>
      <c r="AD418" s="185"/>
      <c r="AE418" s="185"/>
      <c r="AF418" s="208"/>
      <c r="AG418" s="217"/>
      <c r="AH418" s="227"/>
      <c r="AI418" s="233"/>
    </row>
    <row r="419" spans="3:35" x14ac:dyDescent="0.3">
      <c r="C419" s="447"/>
    </row>
    <row r="420" spans="3:35" ht="15" thickBot="1" x14ac:dyDescent="0.35">
      <c r="C420" s="447"/>
    </row>
    <row r="421" spans="3:35" ht="15" customHeight="1" thickTop="1" x14ac:dyDescent="0.3">
      <c r="C421" s="447"/>
      <c r="E421" s="432" t="s">
        <v>114</v>
      </c>
      <c r="F421" s="118">
        <v>170</v>
      </c>
      <c r="G421" s="300" t="s">
        <v>99</v>
      </c>
      <c r="H421" s="79"/>
      <c r="I421" s="79" t="s">
        <v>48</v>
      </c>
      <c r="J421" s="268">
        <v>365.5</v>
      </c>
      <c r="K421" s="269">
        <v>32.299999999999997</v>
      </c>
      <c r="L421" s="327">
        <v>0</v>
      </c>
      <c r="M421" s="271">
        <v>25.5</v>
      </c>
      <c r="P421" s="432" t="s">
        <v>114</v>
      </c>
      <c r="Q421" s="118">
        <v>170</v>
      </c>
      <c r="R421" s="300" t="s">
        <v>99</v>
      </c>
      <c r="S421" s="79"/>
      <c r="T421" s="79" t="s">
        <v>31</v>
      </c>
      <c r="U421" s="268">
        <v>368.9</v>
      </c>
      <c r="V421" s="324">
        <v>34</v>
      </c>
      <c r="W421" s="327">
        <v>0</v>
      </c>
      <c r="X421" s="271">
        <v>23.8</v>
      </c>
      <c r="AA421" s="432" t="s">
        <v>114</v>
      </c>
      <c r="AB421" s="118">
        <v>220.00000000000003</v>
      </c>
      <c r="AC421" s="300" t="s">
        <v>99</v>
      </c>
      <c r="AD421" s="79"/>
      <c r="AE421" s="79" t="s">
        <v>45</v>
      </c>
      <c r="AF421" s="321">
        <v>374.00000000000006</v>
      </c>
      <c r="AG421" s="269">
        <v>41.800000000000004</v>
      </c>
      <c r="AH421" s="327">
        <v>0</v>
      </c>
      <c r="AI421" s="330">
        <v>22</v>
      </c>
    </row>
    <row r="422" spans="3:35" x14ac:dyDescent="0.3">
      <c r="C422" s="447"/>
      <c r="E422" s="433"/>
      <c r="F422" s="119">
        <v>300</v>
      </c>
      <c r="G422" s="301" t="s">
        <v>99</v>
      </c>
      <c r="H422" s="81"/>
      <c r="I422" s="81" t="s">
        <v>54</v>
      </c>
      <c r="J422" s="322">
        <v>264</v>
      </c>
      <c r="K422" s="325">
        <v>3</v>
      </c>
      <c r="L422" s="328">
        <v>63</v>
      </c>
      <c r="M422" s="331">
        <v>0</v>
      </c>
      <c r="P422" s="433"/>
      <c r="Q422" s="119">
        <v>200</v>
      </c>
      <c r="R422" s="301" t="s">
        <v>99</v>
      </c>
      <c r="S422" s="81"/>
      <c r="T422" s="81" t="s">
        <v>42</v>
      </c>
      <c r="U422" s="322">
        <v>260</v>
      </c>
      <c r="V422" s="273">
        <v>4.8</v>
      </c>
      <c r="W422" s="274">
        <v>57.2</v>
      </c>
      <c r="X422" s="275">
        <v>0.4</v>
      </c>
      <c r="AA422" s="433"/>
      <c r="AB422" s="119">
        <v>210</v>
      </c>
      <c r="AC422" s="301" t="s">
        <v>99</v>
      </c>
      <c r="AD422" s="81"/>
      <c r="AE422" s="81" t="s">
        <v>56</v>
      </c>
      <c r="AF422" s="272">
        <v>256.2</v>
      </c>
      <c r="AG422" s="273">
        <v>8.4</v>
      </c>
      <c r="AH422" s="274">
        <v>46.2</v>
      </c>
      <c r="AI422" s="275">
        <v>2.1</v>
      </c>
    </row>
    <row r="423" spans="3:35" x14ac:dyDescent="0.3">
      <c r="C423" s="447"/>
      <c r="E423" s="433"/>
      <c r="F423" s="119">
        <v>5</v>
      </c>
      <c r="G423" s="301" t="s">
        <v>99</v>
      </c>
      <c r="H423" s="81"/>
      <c r="I423" s="81" t="s">
        <v>15</v>
      </c>
      <c r="J423" s="272">
        <v>35.85</v>
      </c>
      <c r="K423" s="273">
        <v>0.05</v>
      </c>
      <c r="L423" s="328">
        <v>0</v>
      </c>
      <c r="M423" s="275">
        <v>4.05</v>
      </c>
      <c r="P423" s="433"/>
      <c r="Q423" s="119">
        <v>5</v>
      </c>
      <c r="R423" s="301" t="s">
        <v>99</v>
      </c>
      <c r="S423" s="81"/>
      <c r="T423" s="81" t="s">
        <v>15</v>
      </c>
      <c r="U423" s="272">
        <v>35.85</v>
      </c>
      <c r="V423" s="273">
        <v>0.05</v>
      </c>
      <c r="W423" s="328">
        <v>0</v>
      </c>
      <c r="X423" s="275">
        <v>4.05</v>
      </c>
      <c r="AA423" s="433"/>
      <c r="AB423" s="119">
        <v>5</v>
      </c>
      <c r="AC423" s="301" t="s">
        <v>99</v>
      </c>
      <c r="AD423" s="81"/>
      <c r="AE423" s="81" t="s">
        <v>21</v>
      </c>
      <c r="AF423" s="322">
        <v>45</v>
      </c>
      <c r="AG423" s="325">
        <v>0</v>
      </c>
      <c r="AH423" s="328">
        <v>0</v>
      </c>
      <c r="AI423" s="331">
        <v>4.95</v>
      </c>
    </row>
    <row r="424" spans="3:35" x14ac:dyDescent="0.3">
      <c r="C424" s="447"/>
      <c r="E424" s="433"/>
      <c r="F424" s="119">
        <v>200</v>
      </c>
      <c r="G424" s="301" t="s">
        <v>99</v>
      </c>
      <c r="H424" s="81"/>
      <c r="I424" s="81" t="s">
        <v>91</v>
      </c>
      <c r="J424" s="322">
        <v>66</v>
      </c>
      <c r="K424" s="325">
        <v>0</v>
      </c>
      <c r="L424" s="328">
        <v>16</v>
      </c>
      <c r="M424" s="331">
        <v>0</v>
      </c>
      <c r="P424" s="433"/>
      <c r="Q424" s="119">
        <v>200</v>
      </c>
      <c r="R424" s="301" t="s">
        <v>99</v>
      </c>
      <c r="S424" s="81"/>
      <c r="T424" s="81" t="s">
        <v>82</v>
      </c>
      <c r="U424" s="322">
        <v>70</v>
      </c>
      <c r="V424" s="273">
        <v>3.78</v>
      </c>
      <c r="W424" s="274">
        <v>15.76</v>
      </c>
      <c r="X424" s="275">
        <v>1.46</v>
      </c>
      <c r="AA424" s="433"/>
      <c r="AB424" s="119">
        <v>200</v>
      </c>
      <c r="AC424" s="301" t="s">
        <v>99</v>
      </c>
      <c r="AD424" s="81"/>
      <c r="AE424" s="81" t="s">
        <v>91</v>
      </c>
      <c r="AF424" s="322">
        <v>66</v>
      </c>
      <c r="AG424" s="325">
        <v>0</v>
      </c>
      <c r="AH424" s="328">
        <v>16</v>
      </c>
      <c r="AI424" s="331">
        <v>0</v>
      </c>
    </row>
    <row r="425" spans="3:35" ht="15" thickBot="1" x14ac:dyDescent="0.35">
      <c r="C425" s="447"/>
      <c r="E425" s="433"/>
      <c r="F425" s="119"/>
      <c r="G425" s="301"/>
      <c r="H425" s="189"/>
      <c r="I425" s="189"/>
      <c r="J425" s="276" t="s">
        <v>108</v>
      </c>
      <c r="K425" s="277" t="s">
        <v>108</v>
      </c>
      <c r="L425" s="278" t="s">
        <v>108</v>
      </c>
      <c r="M425" s="279" t="s">
        <v>108</v>
      </c>
      <c r="P425" s="433"/>
      <c r="Q425" s="119"/>
      <c r="R425" s="301"/>
      <c r="S425" s="189"/>
      <c r="T425" s="189"/>
      <c r="U425" s="276"/>
      <c r="V425" s="277"/>
      <c r="W425" s="278"/>
      <c r="X425" s="279"/>
      <c r="AA425" s="433"/>
      <c r="AB425" s="119"/>
      <c r="AC425" s="301"/>
      <c r="AD425" s="189"/>
      <c r="AE425" s="189"/>
      <c r="AF425" s="276"/>
      <c r="AG425" s="277"/>
      <c r="AH425" s="278"/>
      <c r="AI425" s="279"/>
    </row>
    <row r="426" spans="3:35" ht="15.6" thickTop="1" thickBot="1" x14ac:dyDescent="0.35">
      <c r="C426" s="447"/>
      <c r="E426" s="433"/>
      <c r="F426" s="119"/>
      <c r="G426" s="302"/>
      <c r="H426" s="197" t="s">
        <v>107</v>
      </c>
      <c r="I426" s="198"/>
      <c r="J426" s="199">
        <v>731.35</v>
      </c>
      <c r="K426" s="199">
        <v>35.349999999999994</v>
      </c>
      <c r="L426" s="323">
        <v>79</v>
      </c>
      <c r="M426" s="200">
        <v>29.55</v>
      </c>
      <c r="P426" s="433"/>
      <c r="Q426" s="119"/>
      <c r="R426" s="302"/>
      <c r="S426" s="197" t="s">
        <v>107</v>
      </c>
      <c r="T426" s="198"/>
      <c r="U426" s="199">
        <v>734.75</v>
      </c>
      <c r="V426" s="199">
        <v>42.629999999999995</v>
      </c>
      <c r="W426" s="323">
        <v>72.960000000000008</v>
      </c>
      <c r="X426" s="200">
        <v>29.71</v>
      </c>
      <c r="AA426" s="433"/>
      <c r="AB426" s="119"/>
      <c r="AC426" s="302"/>
      <c r="AD426" s="197" t="s">
        <v>107</v>
      </c>
      <c r="AE426" s="198"/>
      <c r="AF426" s="199">
        <v>741.2</v>
      </c>
      <c r="AG426" s="199">
        <v>50.2</v>
      </c>
      <c r="AH426" s="199">
        <v>62.2</v>
      </c>
      <c r="AI426" s="200">
        <v>29.05</v>
      </c>
    </row>
    <row r="427" spans="3:35" ht="15.6" thickTop="1" thickBot="1" x14ac:dyDescent="0.35">
      <c r="C427" s="447"/>
      <c r="E427" s="434"/>
      <c r="F427" s="303"/>
      <c r="G427" s="304"/>
      <c r="H427" s="190"/>
      <c r="I427" s="190"/>
      <c r="J427" s="211"/>
      <c r="K427" s="220"/>
      <c r="L427" s="229"/>
      <c r="M427" s="235"/>
      <c r="P427" s="434"/>
      <c r="Q427" s="303"/>
      <c r="R427" s="304"/>
      <c r="S427" s="190"/>
      <c r="T427" s="190"/>
      <c r="U427" s="211"/>
      <c r="V427" s="220"/>
      <c r="W427" s="229"/>
      <c r="X427" s="235"/>
      <c r="AA427" s="434"/>
      <c r="AB427" s="303"/>
      <c r="AC427" s="304"/>
      <c r="AD427" s="190"/>
      <c r="AE427" s="190"/>
      <c r="AF427" s="211"/>
      <c r="AG427" s="220"/>
      <c r="AH427" s="229"/>
      <c r="AI427" s="235"/>
    </row>
    <row r="428" spans="3:35" ht="15" thickBot="1" x14ac:dyDescent="0.35"/>
    <row r="429" spans="3:35" ht="15" thickBot="1" x14ac:dyDescent="0.35">
      <c r="F429" s="128"/>
      <c r="G429" s="55"/>
      <c r="H429" s="63" t="s">
        <v>106</v>
      </c>
      <c r="I429" s="63"/>
      <c r="J429" s="212">
        <v>3011.5499999999997</v>
      </c>
      <c r="K429" s="221">
        <v>234.55</v>
      </c>
      <c r="L429" s="223">
        <v>303.20000000000005</v>
      </c>
      <c r="M429" s="280">
        <v>93.05</v>
      </c>
      <c r="Q429" s="128"/>
      <c r="R429" s="55"/>
      <c r="S429" s="63" t="s">
        <v>106</v>
      </c>
      <c r="T429" s="63"/>
      <c r="U429" s="212">
        <v>3007.3199999999997</v>
      </c>
      <c r="V429" s="326">
        <v>213.99454506286139</v>
      </c>
      <c r="W429" s="223">
        <v>305.55346982740048</v>
      </c>
      <c r="X429" s="333">
        <v>96.992457681668938</v>
      </c>
      <c r="AB429" s="128"/>
      <c r="AC429" s="55"/>
      <c r="AD429" s="63" t="s">
        <v>106</v>
      </c>
      <c r="AE429" s="63"/>
      <c r="AF429" s="212">
        <v>2978.75</v>
      </c>
      <c r="AG429" s="221">
        <v>246.38000000000002</v>
      </c>
      <c r="AH429" s="223">
        <v>229.14999999999998</v>
      </c>
      <c r="AI429" s="280">
        <v>107.55999999999999</v>
      </c>
    </row>
    <row r="430" spans="3:35" x14ac:dyDescent="0.3">
      <c r="F430" s="121"/>
      <c r="G430" s="56"/>
      <c r="H430" s="7"/>
      <c r="I430" s="7"/>
      <c r="J430" s="37"/>
      <c r="K430" s="37"/>
      <c r="L430" s="37"/>
      <c r="M430" s="37"/>
      <c r="Q430" s="121"/>
      <c r="R430" s="56"/>
      <c r="S430" s="7"/>
      <c r="T430" s="7"/>
      <c r="U430" s="37"/>
      <c r="V430" s="37"/>
      <c r="W430" s="37"/>
      <c r="X430" s="37"/>
      <c r="AB430" s="121"/>
      <c r="AC430" s="56"/>
      <c r="AD430" s="7"/>
      <c r="AE430" s="7"/>
      <c r="AF430" s="37"/>
      <c r="AG430" s="37"/>
      <c r="AH430" s="37"/>
      <c r="AI430" s="37"/>
    </row>
    <row r="431" spans="3:35" x14ac:dyDescent="0.3">
      <c r="F431" s="121"/>
      <c r="G431" s="56"/>
      <c r="H431" s="7"/>
      <c r="I431" s="7"/>
      <c r="J431" s="37"/>
      <c r="K431" s="37"/>
      <c r="L431" s="37"/>
      <c r="M431" s="37"/>
      <c r="Q431" s="121"/>
      <c r="R431" s="56"/>
      <c r="S431" s="7"/>
      <c r="T431" s="7"/>
      <c r="U431" s="37"/>
      <c r="V431" s="37"/>
      <c r="W431" s="37"/>
      <c r="X431" s="37"/>
      <c r="AB431" s="121"/>
      <c r="AC431" s="56"/>
      <c r="AD431" s="7"/>
      <c r="AE431" s="7"/>
      <c r="AF431" s="37"/>
      <c r="AG431" s="37"/>
      <c r="AH431" s="37"/>
      <c r="AI431" s="37"/>
    </row>
    <row r="432" spans="3:35" x14ac:dyDescent="0.3">
      <c r="F432" s="121"/>
      <c r="G432" s="56"/>
      <c r="H432" s="7"/>
      <c r="I432" s="7"/>
      <c r="J432" s="37"/>
      <c r="K432" s="37"/>
      <c r="L432" s="37"/>
      <c r="M432" s="37"/>
      <c r="Q432" s="121"/>
      <c r="R432" s="56"/>
      <c r="S432" s="7"/>
      <c r="T432" s="7"/>
      <c r="U432" s="37"/>
      <c r="V432" s="37"/>
      <c r="W432" s="37"/>
      <c r="X432" s="37"/>
      <c r="AB432" s="121"/>
      <c r="AC432" s="56"/>
      <c r="AD432" s="7"/>
      <c r="AE432" s="7"/>
      <c r="AF432" s="37"/>
      <c r="AG432" s="37"/>
      <c r="AH432" s="37"/>
      <c r="AI432" s="37"/>
    </row>
    <row r="433" spans="3:35" ht="15" thickBot="1" x14ac:dyDescent="0.35">
      <c r="F433" s="121"/>
      <c r="G433" s="56"/>
      <c r="H433" s="7"/>
      <c r="I433" s="7"/>
      <c r="J433" s="37"/>
      <c r="K433" s="37"/>
      <c r="L433" s="37"/>
      <c r="M433" s="37"/>
      <c r="Q433" s="121"/>
      <c r="R433" s="56"/>
      <c r="S433" s="7"/>
      <c r="T433" s="7"/>
      <c r="U433" s="37"/>
      <c r="V433" s="37"/>
      <c r="W433" s="37"/>
      <c r="X433" s="37"/>
      <c r="AB433" s="121"/>
      <c r="AC433" s="56"/>
      <c r="AD433" s="7"/>
      <c r="AE433" s="7"/>
      <c r="AF433" s="37"/>
      <c r="AG433" s="37"/>
      <c r="AH433" s="37"/>
      <c r="AI433" s="37"/>
    </row>
    <row r="434" spans="3:35" ht="48" thickTop="1" thickBot="1" x14ac:dyDescent="0.35">
      <c r="F434" s="311" t="s">
        <v>69</v>
      </c>
      <c r="G434" s="311" t="s">
        <v>109</v>
      </c>
      <c r="H434" s="312" t="s">
        <v>108</v>
      </c>
      <c r="I434" s="311" t="s">
        <v>70</v>
      </c>
      <c r="J434" s="313" t="s">
        <v>127</v>
      </c>
      <c r="K434" s="314" t="s">
        <v>128</v>
      </c>
      <c r="L434" s="315" t="s">
        <v>2</v>
      </c>
      <c r="M434" s="316" t="s">
        <v>3</v>
      </c>
      <c r="Q434" s="311" t="s">
        <v>69</v>
      </c>
      <c r="R434" s="311" t="s">
        <v>109</v>
      </c>
      <c r="S434" s="312" t="s">
        <v>108</v>
      </c>
      <c r="T434" s="311" t="s">
        <v>70</v>
      </c>
      <c r="U434" s="313" t="s">
        <v>127</v>
      </c>
      <c r="V434" s="314" t="s">
        <v>128</v>
      </c>
      <c r="W434" s="315" t="s">
        <v>2</v>
      </c>
      <c r="X434" s="316" t="s">
        <v>3</v>
      </c>
      <c r="AB434" s="311" t="s">
        <v>69</v>
      </c>
      <c r="AC434" s="311" t="s">
        <v>109</v>
      </c>
      <c r="AD434" s="312" t="s">
        <v>108</v>
      </c>
      <c r="AE434" s="311" t="s">
        <v>70</v>
      </c>
      <c r="AF434" s="313" t="s">
        <v>127</v>
      </c>
      <c r="AG434" s="314" t="s">
        <v>128</v>
      </c>
      <c r="AH434" s="315" t="s">
        <v>2</v>
      </c>
      <c r="AI434" s="316" t="s">
        <v>3</v>
      </c>
    </row>
    <row r="435" spans="3:35" ht="15.6" thickTop="1" thickBot="1" x14ac:dyDescent="0.35">
      <c r="Q435" s="3"/>
      <c r="R435" s="3"/>
      <c r="T435" s="7"/>
      <c r="U435" s="7"/>
      <c r="V435" s="7"/>
      <c r="W435" s="7"/>
      <c r="X435" s="7"/>
      <c r="AA435" s="7"/>
      <c r="AB435" s="3"/>
      <c r="AC435" s="3"/>
      <c r="AD435" t="s">
        <v>108</v>
      </c>
      <c r="AE435" s="7"/>
      <c r="AF435" s="7"/>
      <c r="AG435" s="7"/>
      <c r="AH435" s="7"/>
      <c r="AI435" s="7"/>
    </row>
    <row r="436" spans="3:35" ht="15" customHeight="1" thickTop="1" x14ac:dyDescent="0.3">
      <c r="C436" s="447" t="s">
        <v>123</v>
      </c>
      <c r="E436" s="435" t="s">
        <v>110</v>
      </c>
      <c r="F436" s="281">
        <v>4</v>
      </c>
      <c r="G436" s="282" t="s">
        <v>100</v>
      </c>
      <c r="H436" s="66"/>
      <c r="I436" s="66" t="s">
        <v>5</v>
      </c>
      <c r="J436" s="321">
        <v>320</v>
      </c>
      <c r="K436" s="324">
        <v>24</v>
      </c>
      <c r="L436" s="327">
        <v>0</v>
      </c>
      <c r="M436" s="330">
        <v>20</v>
      </c>
      <c r="P436" s="435" t="s">
        <v>110</v>
      </c>
      <c r="Q436" s="281">
        <v>120</v>
      </c>
      <c r="R436" s="282" t="s">
        <v>99</v>
      </c>
      <c r="S436" s="66"/>
      <c r="T436" s="66" t="s">
        <v>6</v>
      </c>
      <c r="U436" s="268">
        <v>284.52000000000004</v>
      </c>
      <c r="V436" s="269">
        <v>23.16</v>
      </c>
      <c r="W436" s="270">
        <v>0.72</v>
      </c>
      <c r="X436" s="330">
        <v>21</v>
      </c>
      <c r="AA436" s="435" t="s">
        <v>110</v>
      </c>
      <c r="AB436" s="281">
        <v>300</v>
      </c>
      <c r="AC436" s="282" t="s">
        <v>99</v>
      </c>
      <c r="AD436" s="66"/>
      <c r="AE436" s="66" t="s">
        <v>73</v>
      </c>
      <c r="AF436" s="321">
        <v>240</v>
      </c>
      <c r="AG436" s="324">
        <v>33</v>
      </c>
      <c r="AH436" s="327">
        <v>9</v>
      </c>
      <c r="AI436" s="271">
        <v>6.8999999999999995</v>
      </c>
    </row>
    <row r="437" spans="3:35" x14ac:dyDescent="0.3">
      <c r="C437" s="447"/>
      <c r="E437" s="436"/>
      <c r="F437" s="283">
        <v>1</v>
      </c>
      <c r="G437" s="284" t="s">
        <v>101</v>
      </c>
      <c r="H437" s="60"/>
      <c r="I437" s="60" t="s">
        <v>7</v>
      </c>
      <c r="J437" s="322">
        <v>141</v>
      </c>
      <c r="K437" s="273">
        <v>5.4</v>
      </c>
      <c r="L437" s="274">
        <v>27.2</v>
      </c>
      <c r="M437" s="275">
        <v>1.7</v>
      </c>
      <c r="P437" s="436"/>
      <c r="Q437" s="283">
        <v>69.801980198019791</v>
      </c>
      <c r="R437" s="284" t="s">
        <v>99</v>
      </c>
      <c r="S437" s="60"/>
      <c r="T437" s="60" t="s">
        <v>145</v>
      </c>
      <c r="U437" s="322">
        <v>141</v>
      </c>
      <c r="V437" s="273">
        <v>7.6782178217821775</v>
      </c>
      <c r="W437" s="328">
        <v>23.034653465346533</v>
      </c>
      <c r="X437" s="275">
        <v>0.34900990099009899</v>
      </c>
      <c r="AA437" s="436"/>
      <c r="AB437" s="283">
        <v>160</v>
      </c>
      <c r="AC437" s="284" t="s">
        <v>99</v>
      </c>
      <c r="AD437" s="60"/>
      <c r="AE437" s="60" t="s">
        <v>29</v>
      </c>
      <c r="AF437" s="322">
        <v>160</v>
      </c>
      <c r="AG437" s="325">
        <v>0</v>
      </c>
      <c r="AH437" s="274">
        <v>36.800000000000004</v>
      </c>
      <c r="AI437" s="275">
        <v>1.6</v>
      </c>
    </row>
    <row r="438" spans="3:35" x14ac:dyDescent="0.3">
      <c r="C438" s="447"/>
      <c r="E438" s="436"/>
      <c r="F438" s="283">
        <v>150</v>
      </c>
      <c r="G438" s="284" t="s">
        <v>99</v>
      </c>
      <c r="H438" s="60"/>
      <c r="I438" s="60" t="s">
        <v>43</v>
      </c>
      <c r="J438" s="322">
        <v>150</v>
      </c>
      <c r="K438" s="273">
        <v>28.5</v>
      </c>
      <c r="L438" s="274">
        <v>1.5</v>
      </c>
      <c r="M438" s="331">
        <v>3</v>
      </c>
      <c r="P438" s="436"/>
      <c r="Q438" s="283">
        <v>65</v>
      </c>
      <c r="R438" s="284" t="s">
        <v>99</v>
      </c>
      <c r="S438" s="60"/>
      <c r="T438" s="60" t="s">
        <v>41</v>
      </c>
      <c r="U438" s="272">
        <v>180.70000000000002</v>
      </c>
      <c r="V438" s="273">
        <v>17.55</v>
      </c>
      <c r="W438" s="274">
        <v>1.3</v>
      </c>
      <c r="X438" s="275">
        <v>10.4</v>
      </c>
      <c r="AA438" s="436"/>
      <c r="AB438" s="283">
        <v>20</v>
      </c>
      <c r="AC438" s="284" t="s">
        <v>99</v>
      </c>
      <c r="AD438" s="60"/>
      <c r="AE438" s="60" t="s">
        <v>14</v>
      </c>
      <c r="AF438" s="322">
        <v>120</v>
      </c>
      <c r="AG438" s="273">
        <v>4.8000000000000007</v>
      </c>
      <c r="AH438" s="274">
        <v>2.4000000000000004</v>
      </c>
      <c r="AI438" s="275">
        <v>9.6000000000000014</v>
      </c>
    </row>
    <row r="439" spans="3:35" x14ac:dyDescent="0.3">
      <c r="C439" s="447"/>
      <c r="E439" s="436"/>
      <c r="F439" s="283">
        <v>5</v>
      </c>
      <c r="G439" s="284" t="s">
        <v>99</v>
      </c>
      <c r="H439" s="60"/>
      <c r="I439" s="60" t="s">
        <v>15</v>
      </c>
      <c r="J439" s="272">
        <v>35.85</v>
      </c>
      <c r="K439" s="273">
        <v>0.05</v>
      </c>
      <c r="L439" s="328">
        <v>0</v>
      </c>
      <c r="M439" s="275">
        <v>4.05</v>
      </c>
      <c r="P439" s="436"/>
      <c r="Q439" s="283">
        <v>25</v>
      </c>
      <c r="R439" s="284" t="s">
        <v>99</v>
      </c>
      <c r="S439" s="60"/>
      <c r="T439" s="60" t="s">
        <v>16</v>
      </c>
      <c r="U439" s="322">
        <v>39</v>
      </c>
      <c r="V439" s="273">
        <v>2.1</v>
      </c>
      <c r="W439" s="274">
        <v>1.7</v>
      </c>
      <c r="X439" s="275">
        <v>2.65</v>
      </c>
      <c r="AA439" s="436"/>
      <c r="AB439" s="283">
        <v>30</v>
      </c>
      <c r="AC439" s="284" t="s">
        <v>99</v>
      </c>
      <c r="AD439" s="60"/>
      <c r="AE439" s="60" t="s">
        <v>134</v>
      </c>
      <c r="AF439" s="322">
        <v>120</v>
      </c>
      <c r="AG439" s="325">
        <v>24</v>
      </c>
      <c r="AH439" s="328">
        <v>3</v>
      </c>
      <c r="AI439" s="331">
        <v>1</v>
      </c>
    </row>
    <row r="440" spans="3:35" ht="15" thickBot="1" x14ac:dyDescent="0.35">
      <c r="C440" s="447"/>
      <c r="E440" s="436"/>
      <c r="F440" s="283"/>
      <c r="G440" s="284"/>
      <c r="H440" s="173"/>
      <c r="I440" s="173"/>
      <c r="J440" s="276" t="s">
        <v>108</v>
      </c>
      <c r="K440" s="277" t="s">
        <v>108</v>
      </c>
      <c r="L440" s="278" t="s">
        <v>108</v>
      </c>
      <c r="M440" s="279" t="s">
        <v>108</v>
      </c>
      <c r="P440" s="436"/>
      <c r="Q440" s="283"/>
      <c r="R440" s="284"/>
      <c r="S440" s="173"/>
      <c r="T440" s="173"/>
      <c r="U440" s="276"/>
      <c r="V440" s="277"/>
      <c r="W440" s="278"/>
      <c r="X440" s="279"/>
      <c r="AA440" s="436"/>
      <c r="AB440" s="283"/>
      <c r="AC440" s="284"/>
      <c r="AD440" s="173"/>
      <c r="AE440" s="173"/>
      <c r="AF440" s="276"/>
      <c r="AG440" s="277"/>
      <c r="AH440" s="278"/>
      <c r="AI440" s="279"/>
    </row>
    <row r="441" spans="3:35" ht="15.6" thickTop="1" thickBot="1" x14ac:dyDescent="0.35">
      <c r="C441" s="447"/>
      <c r="E441" s="436"/>
      <c r="F441" s="283"/>
      <c r="G441" s="285"/>
      <c r="H441" s="197" t="s">
        <v>107</v>
      </c>
      <c r="I441" s="198"/>
      <c r="J441" s="199">
        <v>646.85</v>
      </c>
      <c r="K441" s="323">
        <v>57.949999999999996</v>
      </c>
      <c r="L441" s="199">
        <v>28.7</v>
      </c>
      <c r="M441" s="200">
        <v>28.75</v>
      </c>
      <c r="P441" s="436"/>
      <c r="Q441" s="283"/>
      <c r="R441" s="285"/>
      <c r="S441" s="197" t="s">
        <v>107</v>
      </c>
      <c r="T441" s="198"/>
      <c r="U441" s="199">
        <v>645.22</v>
      </c>
      <c r="V441" s="199">
        <v>50.488217821782179</v>
      </c>
      <c r="W441" s="199">
        <v>26.754653465346532</v>
      </c>
      <c r="X441" s="200">
        <v>34.399009900990094</v>
      </c>
      <c r="AA441" s="436"/>
      <c r="AB441" s="283"/>
      <c r="AC441" s="285"/>
      <c r="AD441" s="197" t="s">
        <v>107</v>
      </c>
      <c r="AE441" s="198"/>
      <c r="AF441" s="323">
        <v>640</v>
      </c>
      <c r="AG441" s="199">
        <v>61.8</v>
      </c>
      <c r="AH441" s="199">
        <v>51.2</v>
      </c>
      <c r="AI441" s="200">
        <v>19.100000000000001</v>
      </c>
    </row>
    <row r="442" spans="3:35" ht="15.6" thickTop="1" thickBot="1" x14ac:dyDescent="0.35">
      <c r="C442" s="447"/>
      <c r="E442" s="437"/>
      <c r="F442" s="286"/>
      <c r="G442" s="287"/>
      <c r="H442" s="174"/>
      <c r="I442" s="174"/>
      <c r="J442" s="208" t="s">
        <v>108</v>
      </c>
      <c r="K442" s="217" t="s">
        <v>108</v>
      </c>
      <c r="L442" s="227" t="s">
        <v>108</v>
      </c>
      <c r="M442" s="233" t="s">
        <v>108</v>
      </c>
      <c r="P442" s="437"/>
      <c r="Q442" s="286"/>
      <c r="R442" s="287"/>
      <c r="S442" s="174"/>
      <c r="T442" s="174"/>
      <c r="U442" s="208" t="s">
        <v>108</v>
      </c>
      <c r="V442" s="217" t="s">
        <v>108</v>
      </c>
      <c r="W442" s="227" t="s">
        <v>108</v>
      </c>
      <c r="X442" s="233" t="s">
        <v>108</v>
      </c>
      <c r="AA442" s="437"/>
      <c r="AB442" s="286"/>
      <c r="AC442" s="287"/>
      <c r="AD442" s="174"/>
      <c r="AE442" s="174"/>
      <c r="AF442" s="208" t="s">
        <v>108</v>
      </c>
      <c r="AG442" s="217" t="s">
        <v>108</v>
      </c>
      <c r="AH442" s="227" t="s">
        <v>108</v>
      </c>
      <c r="AI442" s="233" t="s">
        <v>108</v>
      </c>
    </row>
    <row r="443" spans="3:35" x14ac:dyDescent="0.3">
      <c r="C443" s="447"/>
    </row>
    <row r="444" spans="3:35" ht="15" thickBot="1" x14ac:dyDescent="0.35">
      <c r="C444" s="447"/>
    </row>
    <row r="445" spans="3:35" ht="15" customHeight="1" thickTop="1" x14ac:dyDescent="0.3">
      <c r="C445" s="447"/>
      <c r="E445" s="438" t="s">
        <v>111</v>
      </c>
      <c r="F445" s="112">
        <v>250</v>
      </c>
      <c r="G445" s="288" t="s">
        <v>99</v>
      </c>
      <c r="H445" s="67"/>
      <c r="I445" s="67" t="s">
        <v>18</v>
      </c>
      <c r="J445" s="268">
        <v>162.5</v>
      </c>
      <c r="K445" s="324">
        <v>30</v>
      </c>
      <c r="L445" s="327">
        <v>10</v>
      </c>
      <c r="M445" s="271">
        <v>2.5</v>
      </c>
      <c r="P445" s="438" t="s">
        <v>111</v>
      </c>
      <c r="Q445" s="112">
        <v>150</v>
      </c>
      <c r="R445" s="288" t="s">
        <v>99</v>
      </c>
      <c r="S445" s="67"/>
      <c r="T445" s="67" t="s">
        <v>44</v>
      </c>
      <c r="U445" s="268">
        <v>166.5</v>
      </c>
      <c r="V445" s="269">
        <v>36.900000000000006</v>
      </c>
      <c r="W445" s="327">
        <v>3</v>
      </c>
      <c r="X445" s="271">
        <v>0.75</v>
      </c>
      <c r="AA445" s="438" t="s">
        <v>111</v>
      </c>
      <c r="AB445" s="112">
        <v>170</v>
      </c>
      <c r="AC445" s="288" t="s">
        <v>99</v>
      </c>
      <c r="AD445" s="67"/>
      <c r="AE445" s="67" t="s">
        <v>43</v>
      </c>
      <c r="AF445" s="321">
        <v>170</v>
      </c>
      <c r="AG445" s="269">
        <v>32.299999999999997</v>
      </c>
      <c r="AH445" s="270">
        <v>1.7</v>
      </c>
      <c r="AI445" s="271">
        <v>3.4</v>
      </c>
    </row>
    <row r="446" spans="3:35" x14ac:dyDescent="0.3">
      <c r="C446" s="447"/>
      <c r="E446" s="439"/>
      <c r="F446" s="113">
        <v>200</v>
      </c>
      <c r="G446" s="289" t="s">
        <v>99</v>
      </c>
      <c r="H446" s="62"/>
      <c r="I446" s="62" t="s">
        <v>29</v>
      </c>
      <c r="J446" s="322">
        <v>200</v>
      </c>
      <c r="K446" s="325">
        <v>0</v>
      </c>
      <c r="L446" s="328">
        <v>46</v>
      </c>
      <c r="M446" s="331">
        <v>2</v>
      </c>
      <c r="P446" s="439"/>
      <c r="Q446" s="113">
        <v>5</v>
      </c>
      <c r="R446" s="289" t="s">
        <v>103</v>
      </c>
      <c r="S446" s="62"/>
      <c r="T446" s="62" t="s">
        <v>8</v>
      </c>
      <c r="U446" s="322">
        <v>195</v>
      </c>
      <c r="V446" s="325">
        <v>4</v>
      </c>
      <c r="W446" s="328">
        <v>40</v>
      </c>
      <c r="X446" s="275">
        <v>1.5</v>
      </c>
      <c r="AA446" s="439"/>
      <c r="AB446" s="113">
        <v>5.5</v>
      </c>
      <c r="AC446" s="289" t="s">
        <v>103</v>
      </c>
      <c r="AD446" s="62"/>
      <c r="AE446" s="62" t="s">
        <v>17</v>
      </c>
      <c r="AF446" s="322">
        <v>195</v>
      </c>
      <c r="AG446" s="273">
        <v>5.508474576271186</v>
      </c>
      <c r="AH446" s="274">
        <v>34.70338983050847</v>
      </c>
      <c r="AI446" s="275">
        <v>2.754237288135593</v>
      </c>
    </row>
    <row r="447" spans="3:35" x14ac:dyDescent="0.3">
      <c r="C447" s="447"/>
      <c r="E447" s="439"/>
      <c r="F447" s="106">
        <v>30</v>
      </c>
      <c r="G447" s="289" t="s">
        <v>99</v>
      </c>
      <c r="H447" s="62"/>
      <c r="I447" s="62" t="s">
        <v>134</v>
      </c>
      <c r="J447" s="322">
        <v>120</v>
      </c>
      <c r="K447" s="325">
        <v>24</v>
      </c>
      <c r="L447" s="328">
        <v>3</v>
      </c>
      <c r="M447" s="331">
        <v>1</v>
      </c>
      <c r="P447" s="439"/>
      <c r="Q447" s="113">
        <v>150</v>
      </c>
      <c r="R447" s="289" t="s">
        <v>99</v>
      </c>
      <c r="S447" s="62"/>
      <c r="T447" s="62" t="s">
        <v>73</v>
      </c>
      <c r="U447" s="322">
        <v>120</v>
      </c>
      <c r="V447" s="273">
        <v>16.5</v>
      </c>
      <c r="W447" s="274">
        <v>4.5</v>
      </c>
      <c r="X447" s="275">
        <v>3.4499999999999997</v>
      </c>
      <c r="AA447" s="439"/>
      <c r="AB447" s="113">
        <v>60</v>
      </c>
      <c r="AC447" s="289" t="s">
        <v>99</v>
      </c>
      <c r="AD447" s="62"/>
      <c r="AE447" s="62" t="s">
        <v>24</v>
      </c>
      <c r="AF447" s="272">
        <v>103.35</v>
      </c>
      <c r="AG447" s="325">
        <v>12</v>
      </c>
      <c r="AH447" s="274">
        <v>1.2</v>
      </c>
      <c r="AI447" s="275">
        <v>4.8</v>
      </c>
    </row>
    <row r="448" spans="3:35" x14ac:dyDescent="0.3">
      <c r="C448" s="447"/>
      <c r="E448" s="439"/>
      <c r="F448" s="113"/>
      <c r="G448" s="289"/>
      <c r="H448" s="62"/>
      <c r="I448" s="62"/>
      <c r="J448" s="272"/>
      <c r="K448" s="273"/>
      <c r="L448" s="274"/>
      <c r="M448" s="275"/>
      <c r="P448" s="439"/>
      <c r="Q448" s="113"/>
      <c r="R448" s="289"/>
      <c r="S448" s="62"/>
      <c r="T448" s="62"/>
      <c r="U448" s="272"/>
      <c r="V448" s="273"/>
      <c r="W448" s="274"/>
      <c r="X448" s="275"/>
      <c r="AA448" s="439"/>
      <c r="AB448" s="113">
        <v>10</v>
      </c>
      <c r="AC448" s="289" t="s">
        <v>99</v>
      </c>
      <c r="AD448" s="62"/>
      <c r="AE448" s="62" t="s">
        <v>19</v>
      </c>
      <c r="AF448" s="322">
        <v>23</v>
      </c>
      <c r="AG448" s="273">
        <v>0.70000000000000007</v>
      </c>
      <c r="AH448" s="274">
        <v>0.5</v>
      </c>
      <c r="AI448" s="331">
        <v>2</v>
      </c>
    </row>
    <row r="449" spans="3:35" ht="15" thickBot="1" x14ac:dyDescent="0.35">
      <c r="C449" s="447"/>
      <c r="E449" s="439"/>
      <c r="F449" s="113"/>
      <c r="G449" s="289"/>
      <c r="H449" s="70"/>
      <c r="I449" s="70"/>
      <c r="J449" s="276"/>
      <c r="K449" s="277"/>
      <c r="L449" s="278"/>
      <c r="M449" s="279"/>
      <c r="P449" s="439"/>
      <c r="Q449" s="113"/>
      <c r="R449" s="289"/>
      <c r="S449" s="70"/>
      <c r="T449" s="70"/>
      <c r="U449" s="276"/>
      <c r="V449" s="277"/>
      <c r="W449" s="278"/>
      <c r="X449" s="279"/>
      <c r="AA449" s="439"/>
      <c r="AB449" s="113"/>
      <c r="AC449" s="289"/>
      <c r="AD449" s="70"/>
      <c r="AE449" s="70"/>
      <c r="AF449" s="276"/>
      <c r="AG449" s="277"/>
      <c r="AH449" s="278"/>
      <c r="AI449" s="279"/>
    </row>
    <row r="450" spans="3:35" ht="15.6" thickTop="1" thickBot="1" x14ac:dyDescent="0.35">
      <c r="C450" s="447"/>
      <c r="E450" s="439"/>
      <c r="F450" s="113"/>
      <c r="G450" s="290"/>
      <c r="H450" s="197" t="s">
        <v>107</v>
      </c>
      <c r="I450" s="198"/>
      <c r="J450" s="199">
        <v>482.5</v>
      </c>
      <c r="K450" s="323">
        <v>54</v>
      </c>
      <c r="L450" s="323">
        <v>59</v>
      </c>
      <c r="M450" s="200">
        <v>5.5</v>
      </c>
      <c r="P450" s="439"/>
      <c r="Q450" s="113"/>
      <c r="R450" s="290"/>
      <c r="S450" s="197" t="s">
        <v>107</v>
      </c>
      <c r="T450" s="198"/>
      <c r="U450" s="199">
        <v>481.5</v>
      </c>
      <c r="V450" s="199">
        <v>57.400000000000006</v>
      </c>
      <c r="W450" s="199">
        <v>47.5</v>
      </c>
      <c r="X450" s="200">
        <v>5.6999999999999993</v>
      </c>
      <c r="AA450" s="439"/>
      <c r="AB450" s="113"/>
      <c r="AC450" s="290"/>
      <c r="AD450" s="197" t="s">
        <v>107</v>
      </c>
      <c r="AE450" s="198"/>
      <c r="AF450" s="199">
        <v>491.35</v>
      </c>
      <c r="AG450" s="199">
        <v>50.508474576271183</v>
      </c>
      <c r="AH450" s="199">
        <v>38.103389830508476</v>
      </c>
      <c r="AI450" s="332">
        <v>12.954237288135593</v>
      </c>
    </row>
    <row r="451" spans="3:35" ht="15.6" thickTop="1" thickBot="1" x14ac:dyDescent="0.35">
      <c r="C451" s="447"/>
      <c r="E451" s="440"/>
      <c r="F451" s="114"/>
      <c r="G451" s="291"/>
      <c r="H451" s="177"/>
      <c r="I451" s="177"/>
      <c r="J451" s="208" t="s">
        <v>108</v>
      </c>
      <c r="K451" s="217" t="s">
        <v>108</v>
      </c>
      <c r="L451" s="227" t="s">
        <v>108</v>
      </c>
      <c r="M451" s="233" t="s">
        <v>108</v>
      </c>
      <c r="P451" s="440"/>
      <c r="Q451" s="114"/>
      <c r="R451" s="291"/>
      <c r="S451" s="177"/>
      <c r="T451" s="177"/>
      <c r="U451" s="208" t="s">
        <v>108</v>
      </c>
      <c r="V451" s="217" t="s">
        <v>108</v>
      </c>
      <c r="W451" s="227" t="s">
        <v>108</v>
      </c>
      <c r="X451" s="233" t="s">
        <v>108</v>
      </c>
      <c r="AA451" s="440"/>
      <c r="AB451" s="114"/>
      <c r="AC451" s="291"/>
      <c r="AD451" s="177"/>
      <c r="AE451" s="177"/>
      <c r="AF451" s="208" t="s">
        <v>108</v>
      </c>
      <c r="AG451" s="217" t="s">
        <v>108</v>
      </c>
      <c r="AH451" s="227" t="s">
        <v>108</v>
      </c>
      <c r="AI451" s="233" t="s">
        <v>108</v>
      </c>
    </row>
    <row r="452" spans="3:35" x14ac:dyDescent="0.3">
      <c r="C452" s="447"/>
    </row>
    <row r="453" spans="3:35" ht="15" thickBot="1" x14ac:dyDescent="0.35">
      <c r="C453" s="447"/>
    </row>
    <row r="454" spans="3:35" ht="15" customHeight="1" thickTop="1" x14ac:dyDescent="0.3">
      <c r="C454" s="447"/>
      <c r="E454" s="441" t="s">
        <v>112</v>
      </c>
      <c r="F454" s="139">
        <v>220.00000000000003</v>
      </c>
      <c r="G454" s="292" t="s">
        <v>99</v>
      </c>
      <c r="H454" s="87"/>
      <c r="I454" s="87" t="s">
        <v>23</v>
      </c>
      <c r="J454" s="321">
        <v>242.00000000000003</v>
      </c>
      <c r="K454" s="269">
        <v>50.6</v>
      </c>
      <c r="L454" s="327">
        <v>0</v>
      </c>
      <c r="M454" s="271">
        <v>4.4000000000000004</v>
      </c>
      <c r="P454" s="441" t="s">
        <v>112</v>
      </c>
      <c r="Q454" s="139">
        <v>220.00000000000003</v>
      </c>
      <c r="R454" s="292" t="s">
        <v>99</v>
      </c>
      <c r="S454" s="87"/>
      <c r="T454" s="87" t="s">
        <v>51</v>
      </c>
      <c r="U454" s="321">
        <v>242.00000000000003</v>
      </c>
      <c r="V454" s="269">
        <v>46.2</v>
      </c>
      <c r="W454" s="327">
        <v>0</v>
      </c>
      <c r="X454" s="271">
        <v>5.0599999999999996</v>
      </c>
      <c r="AA454" s="441" t="s">
        <v>112</v>
      </c>
      <c r="AB454" s="139">
        <v>150</v>
      </c>
      <c r="AC454" s="292" t="s">
        <v>99</v>
      </c>
      <c r="AD454" s="87"/>
      <c r="AE454" s="87" t="s">
        <v>86</v>
      </c>
      <c r="AF454" s="321">
        <v>234</v>
      </c>
      <c r="AG454" s="324">
        <v>30</v>
      </c>
      <c r="AH454" s="327">
        <v>0</v>
      </c>
      <c r="AI454" s="330">
        <v>12</v>
      </c>
    </row>
    <row r="455" spans="3:35" x14ac:dyDescent="0.3">
      <c r="C455" s="447"/>
      <c r="E455" s="442"/>
      <c r="F455" s="140">
        <v>250</v>
      </c>
      <c r="G455" s="293" t="s">
        <v>99</v>
      </c>
      <c r="H455" s="89"/>
      <c r="I455" s="89" t="s">
        <v>42</v>
      </c>
      <c r="J455" s="322">
        <v>325</v>
      </c>
      <c r="K455" s="325">
        <v>6</v>
      </c>
      <c r="L455" s="274">
        <v>71.5</v>
      </c>
      <c r="M455" s="275">
        <v>0.5</v>
      </c>
      <c r="P455" s="442"/>
      <c r="Q455" s="140">
        <v>370</v>
      </c>
      <c r="R455" s="293" t="s">
        <v>99</v>
      </c>
      <c r="S455" s="89"/>
      <c r="T455" s="89" t="s">
        <v>54</v>
      </c>
      <c r="U455" s="272">
        <v>325.60000000000002</v>
      </c>
      <c r="V455" s="273">
        <v>3.7</v>
      </c>
      <c r="W455" s="274">
        <v>77.7</v>
      </c>
      <c r="X455" s="331">
        <v>0</v>
      </c>
      <c r="AA455" s="442"/>
      <c r="AB455" s="140">
        <v>220.00000000000003</v>
      </c>
      <c r="AC455" s="293" t="s">
        <v>99</v>
      </c>
      <c r="AD455" s="89"/>
      <c r="AE455" s="89" t="s">
        <v>87</v>
      </c>
      <c r="AF455" s="272">
        <v>305.8</v>
      </c>
      <c r="AG455" s="273">
        <v>9.4600000000000009</v>
      </c>
      <c r="AH455" s="274">
        <v>60.940000000000005</v>
      </c>
      <c r="AI455" s="275">
        <v>1.1000000000000001</v>
      </c>
    </row>
    <row r="456" spans="3:35" x14ac:dyDescent="0.3">
      <c r="C456" s="447"/>
      <c r="E456" s="442"/>
      <c r="F456" s="140">
        <v>5</v>
      </c>
      <c r="G456" s="293" t="s">
        <v>99</v>
      </c>
      <c r="H456" s="89"/>
      <c r="I456" s="89" t="s">
        <v>15</v>
      </c>
      <c r="J456" s="272">
        <v>35.85</v>
      </c>
      <c r="K456" s="273">
        <v>0.05</v>
      </c>
      <c r="L456" s="328">
        <v>0</v>
      </c>
      <c r="M456" s="275">
        <v>4.05</v>
      </c>
      <c r="P456" s="442"/>
      <c r="Q456" s="140">
        <v>3.9833333333333334</v>
      </c>
      <c r="R456" s="293" t="s">
        <v>137</v>
      </c>
      <c r="S456" s="89"/>
      <c r="T456" s="89" t="s">
        <v>21</v>
      </c>
      <c r="U456" s="272">
        <v>35.85</v>
      </c>
      <c r="V456" s="325">
        <v>0</v>
      </c>
      <c r="W456" s="328">
        <v>0</v>
      </c>
      <c r="X456" s="275">
        <v>3.9434999999999998</v>
      </c>
      <c r="AA456" s="442"/>
      <c r="AB456" s="140">
        <v>5</v>
      </c>
      <c r="AC456" s="293" t="s">
        <v>99</v>
      </c>
      <c r="AD456" s="89"/>
      <c r="AE456" s="89" t="s">
        <v>15</v>
      </c>
      <c r="AF456" s="272">
        <v>35.85</v>
      </c>
      <c r="AG456" s="273">
        <v>0.05</v>
      </c>
      <c r="AH456" s="328">
        <v>0</v>
      </c>
      <c r="AI456" s="275">
        <v>4.05</v>
      </c>
    </row>
    <row r="457" spans="3:35" x14ac:dyDescent="0.3">
      <c r="C457" s="447"/>
      <c r="E457" s="442"/>
      <c r="F457" s="140"/>
      <c r="G457" s="293"/>
      <c r="H457" s="89"/>
      <c r="I457" s="89"/>
      <c r="J457" s="272"/>
      <c r="K457" s="273"/>
      <c r="L457" s="274"/>
      <c r="M457" s="275"/>
      <c r="P457" s="442"/>
      <c r="Q457" s="140"/>
      <c r="R457" s="293"/>
      <c r="S457" s="89"/>
      <c r="T457" s="89"/>
      <c r="U457" s="272"/>
      <c r="V457" s="273"/>
      <c r="W457" s="274"/>
      <c r="X457" s="275"/>
      <c r="AA457" s="442"/>
      <c r="AB457" s="140"/>
      <c r="AC457" s="293"/>
      <c r="AD457" s="89"/>
      <c r="AE457" s="89"/>
      <c r="AF457" s="272"/>
      <c r="AG457" s="273"/>
      <c r="AH457" s="274"/>
      <c r="AI457" s="275"/>
    </row>
    <row r="458" spans="3:35" ht="15" thickBot="1" x14ac:dyDescent="0.35">
      <c r="C458" s="447"/>
      <c r="E458" s="442"/>
      <c r="F458" s="140"/>
      <c r="G458" s="293"/>
      <c r="H458" s="105"/>
      <c r="I458" s="105"/>
      <c r="J458" s="207"/>
      <c r="K458" s="216"/>
      <c r="L458" s="226"/>
      <c r="M458" s="232"/>
      <c r="P458" s="442"/>
      <c r="Q458" s="140"/>
      <c r="R458" s="293"/>
      <c r="S458" s="105"/>
      <c r="T458" s="105"/>
      <c r="U458" s="207"/>
      <c r="V458" s="216"/>
      <c r="W458" s="226"/>
      <c r="X458" s="232"/>
      <c r="AA458" s="442"/>
      <c r="AB458" s="140"/>
      <c r="AC458" s="293"/>
      <c r="AD458" s="105"/>
      <c r="AE458" s="105"/>
      <c r="AF458" s="207"/>
      <c r="AG458" s="216"/>
      <c r="AH458" s="226"/>
      <c r="AI458" s="232"/>
    </row>
    <row r="459" spans="3:35" ht="15.6" thickTop="1" thickBot="1" x14ac:dyDescent="0.35">
      <c r="C459" s="447"/>
      <c r="E459" s="442"/>
      <c r="F459" s="140"/>
      <c r="G459" s="294"/>
      <c r="H459" s="197" t="s">
        <v>107</v>
      </c>
      <c r="I459" s="198"/>
      <c r="J459" s="199">
        <v>602.85</v>
      </c>
      <c r="K459" s="199">
        <v>56.65</v>
      </c>
      <c r="L459" s="199">
        <v>71.5</v>
      </c>
      <c r="M459" s="332">
        <v>8.9499999999999993</v>
      </c>
      <c r="P459" s="442"/>
      <c r="Q459" s="140"/>
      <c r="R459" s="294"/>
      <c r="S459" s="197" t="s">
        <v>107</v>
      </c>
      <c r="T459" s="198"/>
      <c r="U459" s="199">
        <v>603.45000000000005</v>
      </c>
      <c r="V459" s="199">
        <v>49.900000000000006</v>
      </c>
      <c r="W459" s="199">
        <v>77.7</v>
      </c>
      <c r="X459" s="332">
        <v>9.0034999999999989</v>
      </c>
      <c r="AA459" s="442"/>
      <c r="AB459" s="140"/>
      <c r="AC459" s="294"/>
      <c r="AD459" s="197" t="s">
        <v>107</v>
      </c>
      <c r="AE459" s="198"/>
      <c r="AF459" s="199">
        <v>575.65</v>
      </c>
      <c r="AG459" s="199">
        <v>39.51</v>
      </c>
      <c r="AH459" s="199">
        <v>60.940000000000005</v>
      </c>
      <c r="AI459" s="200">
        <v>17.149999999999999</v>
      </c>
    </row>
    <row r="460" spans="3:35" ht="15.6" thickTop="1" thickBot="1" x14ac:dyDescent="0.35">
      <c r="C460" s="447"/>
      <c r="E460" s="443"/>
      <c r="F460" s="142"/>
      <c r="G460" s="295"/>
      <c r="H460" s="180"/>
      <c r="I460" s="180"/>
      <c r="J460" s="208"/>
      <c r="K460" s="217"/>
      <c r="L460" s="227"/>
      <c r="M460" s="233"/>
      <c r="P460" s="443"/>
      <c r="Q460" s="142"/>
      <c r="R460" s="295"/>
      <c r="S460" s="180"/>
      <c r="T460" s="180"/>
      <c r="U460" s="208"/>
      <c r="V460" s="217"/>
      <c r="W460" s="227"/>
      <c r="X460" s="233"/>
      <c r="AA460" s="443"/>
      <c r="AB460" s="142"/>
      <c r="AC460" s="295"/>
      <c r="AD460" s="180"/>
      <c r="AE460" s="180"/>
      <c r="AF460" s="208"/>
      <c r="AG460" s="217"/>
      <c r="AH460" s="227"/>
      <c r="AI460" s="233"/>
    </row>
    <row r="461" spans="3:35" x14ac:dyDescent="0.3">
      <c r="C461" s="447"/>
    </row>
    <row r="462" spans="3:35" ht="15" thickBot="1" x14ac:dyDescent="0.35">
      <c r="C462" s="447"/>
    </row>
    <row r="463" spans="3:35" ht="15" customHeight="1" thickTop="1" x14ac:dyDescent="0.3">
      <c r="C463" s="447"/>
      <c r="E463" s="444" t="s">
        <v>113</v>
      </c>
      <c r="F463" s="115">
        <v>100</v>
      </c>
      <c r="G463" s="296" t="s">
        <v>99</v>
      </c>
      <c r="H463" s="74"/>
      <c r="I463" s="74" t="s">
        <v>10</v>
      </c>
      <c r="J463" s="321">
        <v>360</v>
      </c>
      <c r="K463" s="324">
        <v>13</v>
      </c>
      <c r="L463" s="327">
        <v>68</v>
      </c>
      <c r="M463" s="330">
        <v>7</v>
      </c>
      <c r="P463" s="444" t="s">
        <v>113</v>
      </c>
      <c r="Q463" s="115">
        <v>70</v>
      </c>
      <c r="R463" s="296" t="s">
        <v>99</v>
      </c>
      <c r="S463" s="74"/>
      <c r="T463" s="74" t="s">
        <v>40</v>
      </c>
      <c r="U463" s="268">
        <v>268.09999999999997</v>
      </c>
      <c r="V463" s="269">
        <v>4.55</v>
      </c>
      <c r="W463" s="270">
        <v>60.55</v>
      </c>
      <c r="X463" s="271">
        <v>0.7</v>
      </c>
      <c r="AA463" s="444" t="s">
        <v>113</v>
      </c>
      <c r="AB463" s="115">
        <v>120</v>
      </c>
      <c r="AC463" s="296" t="s">
        <v>99</v>
      </c>
      <c r="AD463" s="74"/>
      <c r="AE463" s="74" t="s">
        <v>145</v>
      </c>
      <c r="AF463" s="268">
        <v>242.39999999999998</v>
      </c>
      <c r="AG463" s="269">
        <v>13.2</v>
      </c>
      <c r="AH463" s="270">
        <v>39.6</v>
      </c>
      <c r="AI463" s="271">
        <v>0.6</v>
      </c>
    </row>
    <row r="464" spans="3:35" x14ac:dyDescent="0.3">
      <c r="C464" s="447"/>
      <c r="E464" s="445"/>
      <c r="F464" s="116">
        <v>30</v>
      </c>
      <c r="G464" s="297" t="s">
        <v>99</v>
      </c>
      <c r="H464" s="76"/>
      <c r="I464" s="76" t="s">
        <v>14</v>
      </c>
      <c r="J464" s="322">
        <v>180</v>
      </c>
      <c r="K464" s="273">
        <v>7.1999999999999993</v>
      </c>
      <c r="L464" s="274">
        <v>3.5999999999999996</v>
      </c>
      <c r="M464" s="275">
        <v>14.399999999999999</v>
      </c>
      <c r="P464" s="445"/>
      <c r="Q464" s="116">
        <v>20</v>
      </c>
      <c r="R464" s="297" t="s">
        <v>99</v>
      </c>
      <c r="S464" s="76"/>
      <c r="T464" s="76" t="s">
        <v>27</v>
      </c>
      <c r="U464" s="272">
        <v>130.80000000000001</v>
      </c>
      <c r="V464" s="325">
        <v>3</v>
      </c>
      <c r="W464" s="274">
        <v>2.8000000000000003</v>
      </c>
      <c r="X464" s="331">
        <v>13</v>
      </c>
      <c r="AA464" s="445"/>
      <c r="AB464" s="116">
        <v>100</v>
      </c>
      <c r="AC464" s="297" t="s">
        <v>99</v>
      </c>
      <c r="AD464" s="76"/>
      <c r="AE464" s="76" t="s">
        <v>80</v>
      </c>
      <c r="AF464" s="322">
        <v>160</v>
      </c>
      <c r="AG464" s="325">
        <v>2</v>
      </c>
      <c r="AH464" s="274">
        <v>8.5299999999999994</v>
      </c>
      <c r="AI464" s="275">
        <v>14.66</v>
      </c>
    </row>
    <row r="465" spans="3:35" x14ac:dyDescent="0.3">
      <c r="C465" s="447"/>
      <c r="E465" s="445"/>
      <c r="F465" s="116">
        <v>50</v>
      </c>
      <c r="G465" s="297" t="s">
        <v>99</v>
      </c>
      <c r="H465" s="76"/>
      <c r="I465" s="76" t="s">
        <v>25</v>
      </c>
      <c r="J465" s="322">
        <v>30</v>
      </c>
      <c r="K465" s="273">
        <v>0.5</v>
      </c>
      <c r="L465" s="328">
        <v>7</v>
      </c>
      <c r="M465" s="331">
        <v>0</v>
      </c>
      <c r="P465" s="445"/>
      <c r="Q465" s="116">
        <v>70</v>
      </c>
      <c r="R465" s="297" t="s">
        <v>99</v>
      </c>
      <c r="S465" s="76"/>
      <c r="T465" s="76" t="s">
        <v>26</v>
      </c>
      <c r="U465" s="272">
        <v>31.499999999999996</v>
      </c>
      <c r="V465" s="273">
        <v>0.7</v>
      </c>
      <c r="W465" s="274">
        <v>3.5</v>
      </c>
      <c r="X465" s="331">
        <v>0</v>
      </c>
      <c r="AA465" s="445"/>
      <c r="AB465" s="116">
        <v>5</v>
      </c>
      <c r="AC465" s="297" t="s">
        <v>99</v>
      </c>
      <c r="AD465" s="76"/>
      <c r="AE465" s="76" t="s">
        <v>15</v>
      </c>
      <c r="AF465" s="272">
        <v>35.85</v>
      </c>
      <c r="AG465" s="273">
        <v>0.05</v>
      </c>
      <c r="AH465" s="328">
        <v>0</v>
      </c>
      <c r="AI465" s="275">
        <v>4.05</v>
      </c>
    </row>
    <row r="466" spans="3:35" x14ac:dyDescent="0.3">
      <c r="C466" s="447"/>
      <c r="E466" s="445"/>
      <c r="F466" s="107">
        <v>30</v>
      </c>
      <c r="G466" s="297" t="s">
        <v>99</v>
      </c>
      <c r="H466" s="76"/>
      <c r="I466" s="76" t="s">
        <v>134</v>
      </c>
      <c r="J466" s="322">
        <v>120</v>
      </c>
      <c r="K466" s="325">
        <v>24</v>
      </c>
      <c r="L466" s="328">
        <v>3</v>
      </c>
      <c r="M466" s="331">
        <v>1</v>
      </c>
      <c r="P466" s="445"/>
      <c r="Q466" s="116">
        <v>200</v>
      </c>
      <c r="R466" s="297" t="s">
        <v>99</v>
      </c>
      <c r="S466" s="76"/>
      <c r="T466" s="76" t="s">
        <v>73</v>
      </c>
      <c r="U466" s="322">
        <v>160</v>
      </c>
      <c r="V466" s="325">
        <v>22</v>
      </c>
      <c r="W466" s="328">
        <v>6</v>
      </c>
      <c r="X466" s="275">
        <v>4.5999999999999996</v>
      </c>
      <c r="AA466" s="445"/>
      <c r="AB466" s="116">
        <v>100</v>
      </c>
      <c r="AC466" s="297" t="s">
        <v>99</v>
      </c>
      <c r="AD466" s="76"/>
      <c r="AE466" s="76" t="s">
        <v>34</v>
      </c>
      <c r="AF466" s="322">
        <v>100</v>
      </c>
      <c r="AG466" s="325">
        <v>21</v>
      </c>
      <c r="AH466" s="328">
        <v>1</v>
      </c>
      <c r="AI466" s="331">
        <v>2</v>
      </c>
    </row>
    <row r="467" spans="3:35" x14ac:dyDescent="0.3">
      <c r="C467" s="447"/>
      <c r="E467" s="445"/>
      <c r="F467" s="116"/>
      <c r="G467" s="297"/>
      <c r="H467" s="76"/>
      <c r="I467" s="76"/>
      <c r="J467" s="272"/>
      <c r="K467" s="273"/>
      <c r="L467" s="274"/>
      <c r="M467" s="275"/>
      <c r="P467" s="445"/>
      <c r="Q467" s="116">
        <v>20</v>
      </c>
      <c r="R467" s="297" t="s">
        <v>99</v>
      </c>
      <c r="S467" s="76"/>
      <c r="T467" s="76" t="s">
        <v>20</v>
      </c>
      <c r="U467" s="272">
        <v>97.2</v>
      </c>
      <c r="V467" s="325">
        <v>4</v>
      </c>
      <c r="W467" s="274">
        <v>6.6000000000000005</v>
      </c>
      <c r="X467" s="275">
        <v>6.2</v>
      </c>
      <c r="AA467" s="445"/>
      <c r="AB467" s="116">
        <v>2</v>
      </c>
      <c r="AC467" s="297" t="s">
        <v>100</v>
      </c>
      <c r="AD467" s="76"/>
      <c r="AE467" s="76" t="s">
        <v>5</v>
      </c>
      <c r="AF467" s="322">
        <v>160</v>
      </c>
      <c r="AG467" s="325">
        <v>12</v>
      </c>
      <c r="AH467" s="328">
        <v>0</v>
      </c>
      <c r="AI467" s="331">
        <v>10</v>
      </c>
    </row>
    <row r="468" spans="3:35" ht="15" thickBot="1" x14ac:dyDescent="0.35">
      <c r="C468" s="447"/>
      <c r="E468" s="445"/>
      <c r="F468" s="116"/>
      <c r="G468" s="297"/>
      <c r="H468" s="184"/>
      <c r="I468" s="184"/>
      <c r="J468" s="207"/>
      <c r="K468" s="216"/>
      <c r="L468" s="226"/>
      <c r="M468" s="232"/>
      <c r="P468" s="445"/>
      <c r="Q468" s="116"/>
      <c r="R468" s="297"/>
      <c r="S468" s="184"/>
      <c r="T468" s="184"/>
      <c r="U468" s="207"/>
      <c r="V468" s="216"/>
      <c r="W468" s="226"/>
      <c r="X468" s="232"/>
      <c r="AA468" s="445"/>
      <c r="AB468" s="116"/>
      <c r="AC468" s="297"/>
      <c r="AD468" s="184"/>
      <c r="AE468" s="184"/>
      <c r="AF468" s="207"/>
      <c r="AG468" s="216"/>
      <c r="AH468" s="226"/>
      <c r="AI468" s="232"/>
    </row>
    <row r="469" spans="3:35" ht="15.6" thickTop="1" thickBot="1" x14ac:dyDescent="0.35">
      <c r="C469" s="447"/>
      <c r="E469" s="445"/>
      <c r="F469" s="116"/>
      <c r="G469" s="298"/>
      <c r="H469" s="197" t="s">
        <v>107</v>
      </c>
      <c r="I469" s="198"/>
      <c r="J469" s="323">
        <v>690</v>
      </c>
      <c r="K469" s="199">
        <v>44.7</v>
      </c>
      <c r="L469" s="199">
        <v>81.599999999999994</v>
      </c>
      <c r="M469" s="200">
        <v>22.4</v>
      </c>
      <c r="P469" s="445"/>
      <c r="Q469" s="116"/>
      <c r="R469" s="298"/>
      <c r="S469" s="197" t="s">
        <v>107</v>
      </c>
      <c r="T469" s="198"/>
      <c r="U469" s="199">
        <v>687.6</v>
      </c>
      <c r="V469" s="199">
        <v>34.25</v>
      </c>
      <c r="W469" s="199">
        <v>79.449999999999989</v>
      </c>
      <c r="X469" s="200">
        <v>24.499999999999996</v>
      </c>
      <c r="AA469" s="445"/>
      <c r="AB469" s="116"/>
      <c r="AC469" s="298"/>
      <c r="AD469" s="197" t="s">
        <v>107</v>
      </c>
      <c r="AE469" s="198"/>
      <c r="AF469" s="199">
        <v>698.25</v>
      </c>
      <c r="AG469" s="199">
        <v>48.25</v>
      </c>
      <c r="AH469" s="199">
        <v>49.13</v>
      </c>
      <c r="AI469" s="200">
        <v>31.31</v>
      </c>
    </row>
    <row r="470" spans="3:35" ht="15.6" thickTop="1" thickBot="1" x14ac:dyDescent="0.35">
      <c r="C470" s="447"/>
      <c r="E470" s="446"/>
      <c r="F470" s="117"/>
      <c r="G470" s="299"/>
      <c r="H470" s="185"/>
      <c r="I470" s="185"/>
      <c r="J470" s="208"/>
      <c r="K470" s="217"/>
      <c r="L470" s="227"/>
      <c r="M470" s="233"/>
      <c r="P470" s="446"/>
      <c r="Q470" s="117"/>
      <c r="R470" s="299"/>
      <c r="S470" s="185"/>
      <c r="T470" s="185"/>
      <c r="U470" s="208"/>
      <c r="V470" s="217"/>
      <c r="W470" s="227"/>
      <c r="X470" s="233"/>
      <c r="AA470" s="446"/>
      <c r="AB470" s="117"/>
      <c r="AC470" s="299"/>
      <c r="AD470" s="185"/>
      <c r="AE470" s="185"/>
      <c r="AF470" s="208"/>
      <c r="AG470" s="217"/>
      <c r="AH470" s="227"/>
      <c r="AI470" s="233"/>
    </row>
    <row r="471" spans="3:35" x14ac:dyDescent="0.3">
      <c r="C471" s="447"/>
    </row>
    <row r="472" spans="3:35" ht="15" thickBot="1" x14ac:dyDescent="0.35">
      <c r="C472" s="447"/>
    </row>
    <row r="473" spans="3:35" ht="15" customHeight="1" thickTop="1" x14ac:dyDescent="0.3">
      <c r="C473" s="447"/>
      <c r="E473" s="432" t="s">
        <v>114</v>
      </c>
      <c r="F473" s="118">
        <v>200</v>
      </c>
      <c r="G473" s="300" t="s">
        <v>99</v>
      </c>
      <c r="H473" s="79"/>
      <c r="I473" s="79" t="s">
        <v>48</v>
      </c>
      <c r="J473" s="321">
        <v>430</v>
      </c>
      <c r="K473" s="324">
        <v>38</v>
      </c>
      <c r="L473" s="327">
        <v>0</v>
      </c>
      <c r="M473" s="330">
        <v>30</v>
      </c>
      <c r="P473" s="432" t="s">
        <v>114</v>
      </c>
      <c r="Q473" s="118">
        <v>200</v>
      </c>
      <c r="R473" s="300" t="s">
        <v>99</v>
      </c>
      <c r="S473" s="79"/>
      <c r="T473" s="79" t="s">
        <v>31</v>
      </c>
      <c r="U473" s="321">
        <v>434</v>
      </c>
      <c r="V473" s="324">
        <v>40</v>
      </c>
      <c r="W473" s="327">
        <v>0</v>
      </c>
      <c r="X473" s="330">
        <v>28</v>
      </c>
      <c r="AA473" s="432" t="s">
        <v>114</v>
      </c>
      <c r="AB473" s="118">
        <v>255.29411764705881</v>
      </c>
      <c r="AC473" s="300" t="s">
        <v>99</v>
      </c>
      <c r="AD473" s="79"/>
      <c r="AE473" s="79" t="s">
        <v>45</v>
      </c>
      <c r="AF473" s="321">
        <v>433.99999999999994</v>
      </c>
      <c r="AG473" s="269">
        <v>48.505882352941171</v>
      </c>
      <c r="AH473" s="327">
        <v>0</v>
      </c>
      <c r="AI473" s="271">
        <v>25.52941176470588</v>
      </c>
    </row>
    <row r="474" spans="3:35" x14ac:dyDescent="0.3">
      <c r="C474" s="447"/>
      <c r="E474" s="433"/>
      <c r="F474" s="119">
        <v>350</v>
      </c>
      <c r="G474" s="301" t="s">
        <v>99</v>
      </c>
      <c r="H474" s="81"/>
      <c r="I474" s="81" t="s">
        <v>54</v>
      </c>
      <c r="J474" s="322">
        <v>308</v>
      </c>
      <c r="K474" s="273">
        <v>3.5</v>
      </c>
      <c r="L474" s="274">
        <v>73.5</v>
      </c>
      <c r="M474" s="331">
        <v>0</v>
      </c>
      <c r="P474" s="433"/>
      <c r="Q474" s="119">
        <v>240</v>
      </c>
      <c r="R474" s="301" t="s">
        <v>99</v>
      </c>
      <c r="S474" s="81"/>
      <c r="T474" s="81" t="s">
        <v>42</v>
      </c>
      <c r="U474" s="322">
        <v>312</v>
      </c>
      <c r="V474" s="273">
        <v>5.76</v>
      </c>
      <c r="W474" s="274">
        <v>68.64</v>
      </c>
      <c r="X474" s="275">
        <v>0.48</v>
      </c>
      <c r="AA474" s="433"/>
      <c r="AB474" s="119">
        <v>254.99999999999997</v>
      </c>
      <c r="AC474" s="301" t="s">
        <v>99</v>
      </c>
      <c r="AD474" s="81"/>
      <c r="AE474" s="81" t="s">
        <v>56</v>
      </c>
      <c r="AF474" s="272">
        <v>311.09999999999997</v>
      </c>
      <c r="AG474" s="273">
        <v>10.199999999999999</v>
      </c>
      <c r="AH474" s="274">
        <v>56.099999999999994</v>
      </c>
      <c r="AI474" s="275">
        <v>2.5499999999999998</v>
      </c>
    </row>
    <row r="475" spans="3:35" x14ac:dyDescent="0.3">
      <c r="C475" s="447"/>
      <c r="E475" s="433"/>
      <c r="F475" s="119">
        <v>5</v>
      </c>
      <c r="G475" s="301" t="s">
        <v>99</v>
      </c>
      <c r="H475" s="81"/>
      <c r="I475" s="81" t="s">
        <v>15</v>
      </c>
      <c r="J475" s="272">
        <v>35.85</v>
      </c>
      <c r="K475" s="273">
        <v>0.05</v>
      </c>
      <c r="L475" s="328">
        <v>0</v>
      </c>
      <c r="M475" s="275">
        <v>4.05</v>
      </c>
      <c r="P475" s="433"/>
      <c r="Q475" s="119">
        <v>5</v>
      </c>
      <c r="R475" s="301" t="s">
        <v>99</v>
      </c>
      <c r="S475" s="81"/>
      <c r="T475" s="81" t="s">
        <v>15</v>
      </c>
      <c r="U475" s="272">
        <v>35.85</v>
      </c>
      <c r="V475" s="273">
        <v>0.05</v>
      </c>
      <c r="W475" s="328">
        <v>0</v>
      </c>
      <c r="X475" s="275">
        <v>4.05</v>
      </c>
      <c r="AA475" s="433"/>
      <c r="AB475" s="119">
        <v>5</v>
      </c>
      <c r="AC475" s="301" t="s">
        <v>99</v>
      </c>
      <c r="AD475" s="81"/>
      <c r="AE475" s="81" t="s">
        <v>21</v>
      </c>
      <c r="AF475" s="322">
        <v>45</v>
      </c>
      <c r="AG475" s="325">
        <v>0</v>
      </c>
      <c r="AH475" s="328">
        <v>0</v>
      </c>
      <c r="AI475" s="331">
        <v>4.95</v>
      </c>
    </row>
    <row r="476" spans="3:35" x14ac:dyDescent="0.3">
      <c r="C476" s="447"/>
      <c r="E476" s="433"/>
      <c r="F476" s="119">
        <v>200</v>
      </c>
      <c r="G476" s="301" t="s">
        <v>99</v>
      </c>
      <c r="H476" s="81"/>
      <c r="I476" s="81" t="s">
        <v>91</v>
      </c>
      <c r="J476" s="322">
        <v>66</v>
      </c>
      <c r="K476" s="325">
        <v>0</v>
      </c>
      <c r="L476" s="328">
        <v>16</v>
      </c>
      <c r="M476" s="331">
        <v>0</v>
      </c>
      <c r="P476" s="433"/>
      <c r="Q476" s="119">
        <v>200</v>
      </c>
      <c r="R476" s="301" t="s">
        <v>99</v>
      </c>
      <c r="S476" s="81"/>
      <c r="T476" s="81" t="s">
        <v>82</v>
      </c>
      <c r="U476" s="322">
        <v>70</v>
      </c>
      <c r="V476" s="273">
        <v>3.78</v>
      </c>
      <c r="W476" s="274">
        <v>15.76</v>
      </c>
      <c r="X476" s="275">
        <v>1.46</v>
      </c>
      <c r="AA476" s="433"/>
      <c r="AB476" s="119">
        <v>200</v>
      </c>
      <c r="AC476" s="301" t="s">
        <v>99</v>
      </c>
      <c r="AD476" s="81"/>
      <c r="AE476" s="81" t="s">
        <v>91</v>
      </c>
      <c r="AF476" s="322">
        <v>66</v>
      </c>
      <c r="AG476" s="325">
        <v>0</v>
      </c>
      <c r="AH476" s="328">
        <v>16</v>
      </c>
      <c r="AI476" s="331">
        <v>0</v>
      </c>
    </row>
    <row r="477" spans="3:35" ht="15" thickBot="1" x14ac:dyDescent="0.35">
      <c r="C477" s="447"/>
      <c r="E477" s="433"/>
      <c r="F477" s="119"/>
      <c r="G477" s="301"/>
      <c r="H477" s="189"/>
      <c r="I477" s="189"/>
      <c r="J477" s="276" t="s">
        <v>108</v>
      </c>
      <c r="K477" s="277" t="s">
        <v>108</v>
      </c>
      <c r="L477" s="278" t="s">
        <v>108</v>
      </c>
      <c r="M477" s="279" t="s">
        <v>108</v>
      </c>
      <c r="P477" s="433"/>
      <c r="Q477" s="119"/>
      <c r="R477" s="301"/>
      <c r="S477" s="189"/>
      <c r="T477" s="189"/>
      <c r="U477" s="276"/>
      <c r="V477" s="277"/>
      <c r="W477" s="278"/>
      <c r="X477" s="279"/>
      <c r="AA477" s="433"/>
      <c r="AB477" s="119"/>
      <c r="AC477" s="301"/>
      <c r="AD477" s="189"/>
      <c r="AE477" s="189"/>
      <c r="AF477" s="276"/>
      <c r="AG477" s="277"/>
      <c r="AH477" s="278"/>
      <c r="AI477" s="279"/>
    </row>
    <row r="478" spans="3:35" ht="15.6" thickTop="1" thickBot="1" x14ac:dyDescent="0.35">
      <c r="C478" s="447"/>
      <c r="E478" s="433"/>
      <c r="F478" s="119"/>
      <c r="G478" s="302"/>
      <c r="H478" s="197" t="s">
        <v>107</v>
      </c>
      <c r="I478" s="198"/>
      <c r="J478" s="199">
        <v>839.85</v>
      </c>
      <c r="K478" s="199">
        <v>41.55</v>
      </c>
      <c r="L478" s="199">
        <v>89.5</v>
      </c>
      <c r="M478" s="200">
        <v>34.049999999999997</v>
      </c>
      <c r="P478" s="433"/>
      <c r="Q478" s="119"/>
      <c r="R478" s="302"/>
      <c r="S478" s="197" t="s">
        <v>107</v>
      </c>
      <c r="T478" s="198"/>
      <c r="U478" s="199">
        <v>851.85</v>
      </c>
      <c r="V478" s="199">
        <v>49.589999999999996</v>
      </c>
      <c r="W478" s="199">
        <v>84.4</v>
      </c>
      <c r="X478" s="332">
        <v>33.99</v>
      </c>
      <c r="AA478" s="433"/>
      <c r="AB478" s="119"/>
      <c r="AC478" s="302"/>
      <c r="AD478" s="197" t="s">
        <v>107</v>
      </c>
      <c r="AE478" s="198"/>
      <c r="AF478" s="199">
        <v>856.09999999999991</v>
      </c>
      <c r="AG478" s="199">
        <v>58.705882352941174</v>
      </c>
      <c r="AH478" s="199">
        <v>72.099999999999994</v>
      </c>
      <c r="AI478" s="332">
        <v>33.029411764705884</v>
      </c>
    </row>
    <row r="479" spans="3:35" ht="15.6" thickTop="1" thickBot="1" x14ac:dyDescent="0.35">
      <c r="C479" s="447"/>
      <c r="E479" s="434"/>
      <c r="F479" s="303"/>
      <c r="G479" s="304"/>
      <c r="H479" s="190"/>
      <c r="I479" s="190"/>
      <c r="J479" s="211"/>
      <c r="K479" s="220"/>
      <c r="L479" s="229"/>
      <c r="M479" s="235"/>
      <c r="P479" s="434"/>
      <c r="Q479" s="303"/>
      <c r="R479" s="304"/>
      <c r="S479" s="190"/>
      <c r="T479" s="190"/>
      <c r="U479" s="211"/>
      <c r="V479" s="220"/>
      <c r="W479" s="229"/>
      <c r="X479" s="235"/>
      <c r="AA479" s="434"/>
      <c r="AB479" s="303"/>
      <c r="AC479" s="304"/>
      <c r="AD479" s="190"/>
      <c r="AE479" s="190"/>
      <c r="AF479" s="211"/>
      <c r="AG479" s="220"/>
      <c r="AH479" s="229"/>
      <c r="AI479" s="235"/>
    </row>
    <row r="480" spans="3:35" ht="15" thickBot="1" x14ac:dyDescent="0.35"/>
    <row r="481" spans="3:35" ht="15" thickBot="1" x14ac:dyDescent="0.35">
      <c r="F481" s="128"/>
      <c r="G481" s="55"/>
      <c r="H481" s="63" t="s">
        <v>106</v>
      </c>
      <c r="I481" s="63"/>
      <c r="J481" s="212">
        <v>3262.0499999999997</v>
      </c>
      <c r="K481" s="221">
        <v>254.85</v>
      </c>
      <c r="L481" s="223">
        <v>330.29999999999995</v>
      </c>
      <c r="M481" s="280">
        <v>99.649999999999991</v>
      </c>
      <c r="Q481" s="128"/>
      <c r="R481" s="55"/>
      <c r="S481" s="63" t="s">
        <v>106</v>
      </c>
      <c r="T481" s="63"/>
      <c r="U481" s="212">
        <v>3269.62</v>
      </c>
      <c r="V481" s="221">
        <v>241.62821782178216</v>
      </c>
      <c r="W481" s="223">
        <v>315.80465346534658</v>
      </c>
      <c r="X481" s="280">
        <v>107.59250990099009</v>
      </c>
      <c r="AB481" s="128"/>
      <c r="AC481" s="55"/>
      <c r="AD481" s="63" t="s">
        <v>106</v>
      </c>
      <c r="AE481" s="63"/>
      <c r="AF481" s="212">
        <v>3261.3499999999995</v>
      </c>
      <c r="AG481" s="221">
        <v>258.77435692921239</v>
      </c>
      <c r="AH481" s="223">
        <v>271.47338983050849</v>
      </c>
      <c r="AI481" s="280">
        <v>113.54364905284147</v>
      </c>
    </row>
    <row r="482" spans="3:35" x14ac:dyDescent="0.3">
      <c r="F482" s="121"/>
      <c r="G482" s="56"/>
      <c r="H482" s="7"/>
      <c r="I482" s="7"/>
      <c r="J482" s="37"/>
      <c r="K482" s="37"/>
      <c r="L482" s="37"/>
      <c r="M482" s="37"/>
      <c r="Q482" s="121"/>
      <c r="R482" s="56"/>
      <c r="S482" s="7"/>
      <c r="T482" s="7"/>
      <c r="U482" s="37"/>
      <c r="V482" s="37"/>
      <c r="W482" s="37"/>
      <c r="X482" s="37"/>
      <c r="AB482" s="121"/>
      <c r="AC482" s="56"/>
      <c r="AD482" s="7"/>
      <c r="AE482" s="7"/>
      <c r="AF482" s="37"/>
      <c r="AG482" s="37"/>
      <c r="AH482" s="37"/>
      <c r="AI482" s="37"/>
    </row>
    <row r="483" spans="3:35" x14ac:dyDescent="0.3">
      <c r="F483" s="121"/>
      <c r="G483" s="56"/>
      <c r="H483" s="7"/>
      <c r="I483" s="7"/>
      <c r="J483" s="37"/>
      <c r="K483" s="37"/>
      <c r="L483" s="37"/>
      <c r="M483" s="37"/>
      <c r="Q483" s="121"/>
      <c r="R483" s="56"/>
      <c r="S483" s="7"/>
      <c r="T483" s="7"/>
      <c r="U483" s="37"/>
      <c r="V483" s="37"/>
      <c r="W483" s="37"/>
      <c r="X483" s="37"/>
      <c r="AB483" s="121"/>
      <c r="AC483" s="56"/>
      <c r="AD483" s="7"/>
      <c r="AE483" s="7"/>
      <c r="AF483" s="37"/>
      <c r="AG483" s="37"/>
      <c r="AH483" s="37"/>
      <c r="AI483" s="37"/>
    </row>
    <row r="484" spans="3:35" ht="15" thickBot="1" x14ac:dyDescent="0.35">
      <c r="F484" s="121"/>
      <c r="G484" s="56"/>
      <c r="H484" s="7"/>
      <c r="I484" s="7"/>
      <c r="J484" s="37"/>
      <c r="K484" s="37"/>
      <c r="L484" s="37"/>
      <c r="M484" s="37"/>
      <c r="Q484" s="121"/>
      <c r="R484" s="56"/>
      <c r="S484" s="7"/>
      <c r="T484" s="7"/>
      <c r="U484" s="37"/>
      <c r="V484" s="37"/>
      <c r="W484" s="37"/>
      <c r="X484" s="37"/>
      <c r="AB484" s="121"/>
      <c r="AC484" s="56"/>
      <c r="AD484" s="7"/>
      <c r="AE484" s="7"/>
      <c r="AF484" s="37"/>
      <c r="AG484" s="37"/>
      <c r="AH484" s="37"/>
      <c r="AI484" s="37"/>
    </row>
    <row r="485" spans="3:35" ht="48" thickTop="1" thickBot="1" x14ac:dyDescent="0.35">
      <c r="F485" s="311" t="s">
        <v>69</v>
      </c>
      <c r="G485" s="311" t="s">
        <v>109</v>
      </c>
      <c r="H485" s="312" t="s">
        <v>108</v>
      </c>
      <c r="I485" s="311" t="s">
        <v>70</v>
      </c>
      <c r="J485" s="313" t="s">
        <v>127</v>
      </c>
      <c r="K485" s="314" t="s">
        <v>128</v>
      </c>
      <c r="L485" s="315" t="s">
        <v>2</v>
      </c>
      <c r="M485" s="316" t="s">
        <v>3</v>
      </c>
      <c r="Q485" s="311" t="s">
        <v>69</v>
      </c>
      <c r="R485" s="311" t="s">
        <v>109</v>
      </c>
      <c r="S485" s="312" t="s">
        <v>108</v>
      </c>
      <c r="T485" s="311" t="s">
        <v>70</v>
      </c>
      <c r="U485" s="313" t="s">
        <v>127</v>
      </c>
      <c r="V485" s="314" t="s">
        <v>128</v>
      </c>
      <c r="W485" s="315" t="s">
        <v>2</v>
      </c>
      <c r="X485" s="316" t="s">
        <v>3</v>
      </c>
      <c r="AB485" s="311" t="s">
        <v>69</v>
      </c>
      <c r="AC485" s="311" t="s">
        <v>109</v>
      </c>
      <c r="AD485" s="312" t="s">
        <v>108</v>
      </c>
      <c r="AE485" s="311" t="s">
        <v>70</v>
      </c>
      <c r="AF485" s="313" t="s">
        <v>127</v>
      </c>
      <c r="AG485" s="314" t="s">
        <v>128</v>
      </c>
      <c r="AH485" s="315" t="s">
        <v>2</v>
      </c>
      <c r="AI485" s="316" t="s">
        <v>3</v>
      </c>
    </row>
    <row r="486" spans="3:35" ht="15.6" thickTop="1" thickBot="1" x14ac:dyDescent="0.35">
      <c r="Q486" s="3"/>
      <c r="R486" s="3"/>
      <c r="T486" s="7"/>
      <c r="U486" s="7"/>
      <c r="V486" s="7"/>
      <c r="W486" s="7"/>
      <c r="X486" s="7"/>
      <c r="AA486" s="7"/>
      <c r="AB486" s="3"/>
      <c r="AC486" s="3"/>
      <c r="AD486" t="s">
        <v>108</v>
      </c>
      <c r="AE486" s="7"/>
      <c r="AF486" s="7"/>
      <c r="AG486" s="7"/>
      <c r="AH486" s="7"/>
      <c r="AI486" s="7"/>
    </row>
    <row r="487" spans="3:35" ht="15" customHeight="1" thickTop="1" x14ac:dyDescent="0.3">
      <c r="C487" s="447" t="s">
        <v>124</v>
      </c>
      <c r="E487" s="435" t="s">
        <v>110</v>
      </c>
      <c r="F487" s="281">
        <v>5</v>
      </c>
      <c r="G487" s="282" t="s">
        <v>102</v>
      </c>
      <c r="H487" s="66"/>
      <c r="I487" s="66" t="s">
        <v>5</v>
      </c>
      <c r="J487" s="321">
        <v>400</v>
      </c>
      <c r="K487" s="324">
        <v>30</v>
      </c>
      <c r="L487" s="327">
        <v>0</v>
      </c>
      <c r="M487" s="330">
        <v>25</v>
      </c>
      <c r="P487" s="435" t="s">
        <v>110</v>
      </c>
      <c r="Q487" s="281">
        <v>120</v>
      </c>
      <c r="R487" s="282" t="s">
        <v>99</v>
      </c>
      <c r="S487" s="66"/>
      <c r="T487" s="66" t="s">
        <v>6</v>
      </c>
      <c r="U487" s="268">
        <v>284.52000000000004</v>
      </c>
      <c r="V487" s="269">
        <v>23.16</v>
      </c>
      <c r="W487" s="270">
        <v>0.72</v>
      </c>
      <c r="X487" s="330">
        <v>21</v>
      </c>
      <c r="AA487" s="435" t="s">
        <v>110</v>
      </c>
      <c r="AB487" s="281">
        <v>300</v>
      </c>
      <c r="AC487" s="282" t="s">
        <v>99</v>
      </c>
      <c r="AD487" s="66"/>
      <c r="AE487" s="66" t="s">
        <v>73</v>
      </c>
      <c r="AF487" s="321">
        <v>240</v>
      </c>
      <c r="AG487" s="324">
        <v>33</v>
      </c>
      <c r="AH487" s="327">
        <v>9</v>
      </c>
      <c r="AI487" s="271">
        <v>6.8999999999999995</v>
      </c>
    </row>
    <row r="488" spans="3:35" x14ac:dyDescent="0.3">
      <c r="C488" s="447"/>
      <c r="E488" s="436"/>
      <c r="F488" s="283">
        <v>1</v>
      </c>
      <c r="G488" s="284" t="s">
        <v>101</v>
      </c>
      <c r="H488" s="60"/>
      <c r="I488" s="60" t="s">
        <v>7</v>
      </c>
      <c r="J488" s="322">
        <v>141</v>
      </c>
      <c r="K488" s="273">
        <v>5.4</v>
      </c>
      <c r="L488" s="274">
        <v>27.2</v>
      </c>
      <c r="M488" s="275">
        <v>1.7</v>
      </c>
      <c r="P488" s="436"/>
      <c r="Q488" s="283">
        <v>69.801980198019791</v>
      </c>
      <c r="R488" s="284" t="s">
        <v>99</v>
      </c>
      <c r="S488" s="60"/>
      <c r="T488" s="60" t="s">
        <v>145</v>
      </c>
      <c r="U488" s="322">
        <v>141</v>
      </c>
      <c r="V488" s="273">
        <v>7.6782178217821775</v>
      </c>
      <c r="W488" s="328">
        <v>23.034653465346533</v>
      </c>
      <c r="X488" s="275">
        <v>0.34900990099009899</v>
      </c>
      <c r="AA488" s="436"/>
      <c r="AB488" s="283">
        <v>160</v>
      </c>
      <c r="AC488" s="284" t="s">
        <v>99</v>
      </c>
      <c r="AD488" s="60"/>
      <c r="AE488" s="60" t="s">
        <v>29</v>
      </c>
      <c r="AF488" s="322">
        <v>160</v>
      </c>
      <c r="AG488" s="325">
        <v>0</v>
      </c>
      <c r="AH488" s="274">
        <v>36.800000000000004</v>
      </c>
      <c r="AI488" s="275">
        <v>1.6</v>
      </c>
    </row>
    <row r="489" spans="3:35" x14ac:dyDescent="0.3">
      <c r="C489" s="447"/>
      <c r="E489" s="436"/>
      <c r="F489" s="283">
        <v>150</v>
      </c>
      <c r="G489" s="284" t="s">
        <v>99</v>
      </c>
      <c r="H489" s="60"/>
      <c r="I489" s="60" t="s">
        <v>43</v>
      </c>
      <c r="J489" s="322">
        <v>150</v>
      </c>
      <c r="K489" s="273">
        <v>28.5</v>
      </c>
      <c r="L489" s="274">
        <v>1.5</v>
      </c>
      <c r="M489" s="331">
        <v>3</v>
      </c>
      <c r="P489" s="436"/>
      <c r="Q489" s="283">
        <v>95</v>
      </c>
      <c r="R489" s="284" t="s">
        <v>99</v>
      </c>
      <c r="S489" s="60"/>
      <c r="T489" s="60" t="s">
        <v>41</v>
      </c>
      <c r="U489" s="272">
        <v>264.09999999999997</v>
      </c>
      <c r="V489" s="273">
        <v>25.65</v>
      </c>
      <c r="W489" s="274">
        <v>1.9</v>
      </c>
      <c r="X489" s="275">
        <v>15.2</v>
      </c>
      <c r="AA489" s="436"/>
      <c r="AB489" s="283">
        <v>35</v>
      </c>
      <c r="AC489" s="284" t="s">
        <v>99</v>
      </c>
      <c r="AD489" s="60"/>
      <c r="AE489" s="60" t="s">
        <v>14</v>
      </c>
      <c r="AF489" s="322">
        <v>210</v>
      </c>
      <c r="AG489" s="273">
        <v>8.3999999999999986</v>
      </c>
      <c r="AH489" s="274">
        <v>4.1999999999999993</v>
      </c>
      <c r="AI489" s="275">
        <v>16.799999999999997</v>
      </c>
    </row>
    <row r="490" spans="3:35" x14ac:dyDescent="0.3">
      <c r="C490" s="447"/>
      <c r="E490" s="436"/>
      <c r="F490" s="283">
        <v>5</v>
      </c>
      <c r="G490" s="284" t="s">
        <v>99</v>
      </c>
      <c r="H490" s="60"/>
      <c r="I490" s="60" t="s">
        <v>15</v>
      </c>
      <c r="J490" s="272">
        <v>35.85</v>
      </c>
      <c r="K490" s="273">
        <v>0.05</v>
      </c>
      <c r="L490" s="328">
        <v>0</v>
      </c>
      <c r="M490" s="275">
        <v>4.05</v>
      </c>
      <c r="P490" s="436"/>
      <c r="Q490" s="283">
        <v>25</v>
      </c>
      <c r="R490" s="284" t="s">
        <v>99</v>
      </c>
      <c r="S490" s="60"/>
      <c r="T490" s="60" t="s">
        <v>16</v>
      </c>
      <c r="U490" s="322">
        <v>39</v>
      </c>
      <c r="V490" s="273">
        <v>2.1</v>
      </c>
      <c r="W490" s="274">
        <v>1.7</v>
      </c>
      <c r="X490" s="275">
        <v>2.65</v>
      </c>
      <c r="AA490" s="436"/>
      <c r="AB490" s="283">
        <v>30</v>
      </c>
      <c r="AC490" s="284" t="s">
        <v>99</v>
      </c>
      <c r="AD490" s="60"/>
      <c r="AE490" s="60" t="s">
        <v>134</v>
      </c>
      <c r="AF490" s="322">
        <v>120</v>
      </c>
      <c r="AG490" s="325">
        <v>24</v>
      </c>
      <c r="AH490" s="328">
        <v>3</v>
      </c>
      <c r="AI490" s="331">
        <v>1</v>
      </c>
    </row>
    <row r="491" spans="3:35" ht="15" thickBot="1" x14ac:dyDescent="0.35">
      <c r="C491" s="447"/>
      <c r="E491" s="436"/>
      <c r="F491" s="283"/>
      <c r="G491" s="284"/>
      <c r="H491" s="173"/>
      <c r="I491" s="173"/>
      <c r="J491" s="276" t="s">
        <v>108</v>
      </c>
      <c r="K491" s="277" t="s">
        <v>108</v>
      </c>
      <c r="L491" s="278" t="s">
        <v>108</v>
      </c>
      <c r="M491" s="279" t="s">
        <v>108</v>
      </c>
      <c r="P491" s="436"/>
      <c r="Q491" s="283"/>
      <c r="R491" s="284"/>
      <c r="S491" s="173"/>
      <c r="T491" s="173"/>
      <c r="U491" s="276"/>
      <c r="V491" s="277"/>
      <c r="W491" s="278"/>
      <c r="X491" s="279"/>
      <c r="AA491" s="436"/>
      <c r="AB491" s="283"/>
      <c r="AC491" s="284"/>
      <c r="AD491" s="173"/>
      <c r="AE491" s="173"/>
      <c r="AF491" s="276"/>
      <c r="AG491" s="277"/>
      <c r="AH491" s="278"/>
      <c r="AI491" s="279"/>
    </row>
    <row r="492" spans="3:35" ht="15.6" thickTop="1" thickBot="1" x14ac:dyDescent="0.35">
      <c r="C492" s="447"/>
      <c r="E492" s="436"/>
      <c r="F492" s="283"/>
      <c r="G492" s="285"/>
      <c r="H492" s="197" t="s">
        <v>107</v>
      </c>
      <c r="I492" s="198"/>
      <c r="J492" s="199">
        <v>726.85</v>
      </c>
      <c r="K492" s="323">
        <v>63.949999999999996</v>
      </c>
      <c r="L492" s="199">
        <v>28.7</v>
      </c>
      <c r="M492" s="200">
        <v>33.75</v>
      </c>
      <c r="P492" s="436"/>
      <c r="Q492" s="283"/>
      <c r="R492" s="285"/>
      <c r="S492" s="197" t="s">
        <v>107</v>
      </c>
      <c r="T492" s="198"/>
      <c r="U492" s="199">
        <v>728.62</v>
      </c>
      <c r="V492" s="199">
        <v>58.588217821782173</v>
      </c>
      <c r="W492" s="199">
        <v>27.35465346534653</v>
      </c>
      <c r="X492" s="200">
        <v>39.199009900990099</v>
      </c>
      <c r="AA492" s="436"/>
      <c r="AB492" s="283"/>
      <c r="AC492" s="285"/>
      <c r="AD492" s="197" t="s">
        <v>107</v>
      </c>
      <c r="AE492" s="198"/>
      <c r="AF492" s="323">
        <v>730</v>
      </c>
      <c r="AG492" s="199">
        <v>65.400000000000006</v>
      </c>
      <c r="AH492" s="323">
        <v>53</v>
      </c>
      <c r="AI492" s="200">
        <v>26.299999999999997</v>
      </c>
    </row>
    <row r="493" spans="3:35" ht="15.6" thickTop="1" thickBot="1" x14ac:dyDescent="0.35">
      <c r="C493" s="447"/>
      <c r="E493" s="437"/>
      <c r="F493" s="286"/>
      <c r="G493" s="287"/>
      <c r="H493" s="174"/>
      <c r="I493" s="174"/>
      <c r="J493" s="208" t="s">
        <v>108</v>
      </c>
      <c r="K493" s="217" t="s">
        <v>108</v>
      </c>
      <c r="L493" s="227" t="s">
        <v>108</v>
      </c>
      <c r="M493" s="233" t="s">
        <v>108</v>
      </c>
      <c r="P493" s="437"/>
      <c r="Q493" s="286"/>
      <c r="R493" s="287"/>
      <c r="S493" s="174"/>
      <c r="T493" s="174"/>
      <c r="U493" s="208" t="s">
        <v>108</v>
      </c>
      <c r="V493" s="217" t="s">
        <v>108</v>
      </c>
      <c r="W493" s="227" t="s">
        <v>108</v>
      </c>
      <c r="X493" s="233" t="s">
        <v>108</v>
      </c>
      <c r="AA493" s="437"/>
      <c r="AB493" s="286"/>
      <c r="AC493" s="287"/>
      <c r="AD493" s="174"/>
      <c r="AE493" s="174"/>
      <c r="AF493" s="208" t="s">
        <v>108</v>
      </c>
      <c r="AG493" s="217" t="s">
        <v>108</v>
      </c>
      <c r="AH493" s="227" t="s">
        <v>108</v>
      </c>
      <c r="AI493" s="233" t="s">
        <v>108</v>
      </c>
    </row>
    <row r="494" spans="3:35" x14ac:dyDescent="0.3">
      <c r="C494" s="447"/>
    </row>
    <row r="495" spans="3:35" ht="15" thickBot="1" x14ac:dyDescent="0.35">
      <c r="C495" s="447"/>
    </row>
    <row r="496" spans="3:35" ht="15" customHeight="1" thickTop="1" x14ac:dyDescent="0.3">
      <c r="C496" s="447"/>
      <c r="E496" s="438" t="s">
        <v>111</v>
      </c>
      <c r="F496" s="112">
        <v>250</v>
      </c>
      <c r="G496" s="288" t="s">
        <v>99</v>
      </c>
      <c r="H496" s="67"/>
      <c r="I496" s="67" t="s">
        <v>18</v>
      </c>
      <c r="J496" s="268">
        <v>162.5</v>
      </c>
      <c r="K496" s="324">
        <v>30</v>
      </c>
      <c r="L496" s="327">
        <v>10</v>
      </c>
      <c r="M496" s="271">
        <v>2.5</v>
      </c>
      <c r="P496" s="438" t="s">
        <v>111</v>
      </c>
      <c r="Q496" s="112">
        <v>150</v>
      </c>
      <c r="R496" s="288" t="s">
        <v>99</v>
      </c>
      <c r="S496" s="67"/>
      <c r="T496" s="67" t="s">
        <v>44</v>
      </c>
      <c r="U496" s="268">
        <v>166.5</v>
      </c>
      <c r="V496" s="269">
        <v>36.900000000000006</v>
      </c>
      <c r="W496" s="327">
        <v>3</v>
      </c>
      <c r="X496" s="271">
        <v>0.75</v>
      </c>
      <c r="AA496" s="438" t="s">
        <v>111</v>
      </c>
      <c r="AB496" s="112">
        <v>165</v>
      </c>
      <c r="AC496" s="288" t="s">
        <v>99</v>
      </c>
      <c r="AD496" s="67"/>
      <c r="AE496" s="67" t="s">
        <v>43</v>
      </c>
      <c r="AF496" s="321">
        <v>165</v>
      </c>
      <c r="AG496" s="269">
        <v>31.349999999999998</v>
      </c>
      <c r="AH496" s="270">
        <v>1.65</v>
      </c>
      <c r="AI496" s="271">
        <v>3.3</v>
      </c>
    </row>
    <row r="497" spans="3:35" x14ac:dyDescent="0.3">
      <c r="C497" s="447"/>
      <c r="E497" s="439"/>
      <c r="F497" s="113">
        <v>200</v>
      </c>
      <c r="G497" s="289" t="s">
        <v>99</v>
      </c>
      <c r="H497" s="62"/>
      <c r="I497" s="62" t="s">
        <v>29</v>
      </c>
      <c r="J497" s="322">
        <v>200</v>
      </c>
      <c r="K497" s="325">
        <v>0</v>
      </c>
      <c r="L497" s="328">
        <v>46</v>
      </c>
      <c r="M497" s="331">
        <v>2</v>
      </c>
      <c r="P497" s="439"/>
      <c r="Q497" s="113">
        <v>5</v>
      </c>
      <c r="R497" s="289" t="s">
        <v>103</v>
      </c>
      <c r="S497" s="62"/>
      <c r="T497" s="62" t="s">
        <v>8</v>
      </c>
      <c r="U497" s="322">
        <v>195</v>
      </c>
      <c r="V497" s="325">
        <v>4</v>
      </c>
      <c r="W497" s="328">
        <v>40</v>
      </c>
      <c r="X497" s="275">
        <v>1.5</v>
      </c>
      <c r="AA497" s="439"/>
      <c r="AB497" s="113">
        <v>5.5</v>
      </c>
      <c r="AC497" s="289" t="s">
        <v>103</v>
      </c>
      <c r="AD497" s="62"/>
      <c r="AE497" s="62" t="s">
        <v>17</v>
      </c>
      <c r="AF497" s="322">
        <v>195</v>
      </c>
      <c r="AG497" s="273">
        <v>5.508474576271186</v>
      </c>
      <c r="AH497" s="274">
        <v>34.70338983050847</v>
      </c>
      <c r="AI497" s="275">
        <v>2.754237288135593</v>
      </c>
    </row>
    <row r="498" spans="3:35" x14ac:dyDescent="0.3">
      <c r="C498" s="447"/>
      <c r="E498" s="439"/>
      <c r="F498" s="106">
        <v>30</v>
      </c>
      <c r="G498" s="289" t="s">
        <v>99</v>
      </c>
      <c r="H498" s="62"/>
      <c r="I498" s="62" t="s">
        <v>134</v>
      </c>
      <c r="J498" s="322">
        <v>120</v>
      </c>
      <c r="K498" s="325">
        <v>24</v>
      </c>
      <c r="L498" s="328">
        <v>3</v>
      </c>
      <c r="M498" s="331">
        <v>1</v>
      </c>
      <c r="P498" s="439"/>
      <c r="Q498" s="113">
        <v>150</v>
      </c>
      <c r="R498" s="289" t="s">
        <v>99</v>
      </c>
      <c r="S498" s="62"/>
      <c r="T498" s="62" t="s">
        <v>73</v>
      </c>
      <c r="U498" s="322">
        <v>120</v>
      </c>
      <c r="V498" s="273">
        <v>16.5</v>
      </c>
      <c r="W498" s="274">
        <v>4.5</v>
      </c>
      <c r="X498" s="275">
        <v>3.4499999999999997</v>
      </c>
      <c r="AA498" s="439"/>
      <c r="AB498" s="113">
        <v>60</v>
      </c>
      <c r="AC498" s="289" t="s">
        <v>99</v>
      </c>
      <c r="AD498" s="62"/>
      <c r="AE498" s="62" t="s">
        <v>24</v>
      </c>
      <c r="AF498" s="272">
        <v>103.35</v>
      </c>
      <c r="AG498" s="325">
        <v>12</v>
      </c>
      <c r="AH498" s="274">
        <v>1.2</v>
      </c>
      <c r="AI498" s="275">
        <v>4.8</v>
      </c>
    </row>
    <row r="499" spans="3:35" x14ac:dyDescent="0.3">
      <c r="C499" s="447"/>
      <c r="E499" s="439"/>
      <c r="F499" s="113"/>
      <c r="G499" s="289"/>
      <c r="H499" s="62"/>
      <c r="I499" s="62"/>
      <c r="J499" s="272"/>
      <c r="K499" s="273"/>
      <c r="L499" s="274"/>
      <c r="M499" s="275"/>
      <c r="P499" s="439"/>
      <c r="Q499" s="113"/>
      <c r="R499" s="289"/>
      <c r="S499" s="62"/>
      <c r="T499" s="62"/>
      <c r="U499" s="272"/>
      <c r="V499" s="273"/>
      <c r="W499" s="274"/>
      <c r="X499" s="275"/>
      <c r="AA499" s="439"/>
      <c r="AB499" s="113">
        <v>10</v>
      </c>
      <c r="AC499" s="289" t="s">
        <v>99</v>
      </c>
      <c r="AD499" s="62"/>
      <c r="AE499" s="62" t="s">
        <v>19</v>
      </c>
      <c r="AF499" s="322">
        <v>23</v>
      </c>
      <c r="AG499" s="273">
        <v>0.70000000000000007</v>
      </c>
      <c r="AH499" s="274">
        <v>0.5</v>
      </c>
      <c r="AI499" s="331">
        <v>2</v>
      </c>
    </row>
    <row r="500" spans="3:35" ht="15" thickBot="1" x14ac:dyDescent="0.35">
      <c r="C500" s="447"/>
      <c r="E500" s="439"/>
      <c r="F500" s="113"/>
      <c r="G500" s="289"/>
      <c r="H500" s="70"/>
      <c r="I500" s="70"/>
      <c r="J500" s="276"/>
      <c r="K500" s="277"/>
      <c r="L500" s="278"/>
      <c r="M500" s="279"/>
      <c r="P500" s="439"/>
      <c r="Q500" s="113"/>
      <c r="R500" s="289"/>
      <c r="S500" s="70"/>
      <c r="T500" s="70"/>
      <c r="U500" s="276"/>
      <c r="V500" s="277"/>
      <c r="W500" s="278"/>
      <c r="X500" s="279"/>
      <c r="AA500" s="439"/>
      <c r="AB500" s="113"/>
      <c r="AC500" s="289"/>
      <c r="AD500" s="70"/>
      <c r="AE500" s="70"/>
      <c r="AF500" s="276"/>
      <c r="AG500" s="277"/>
      <c r="AH500" s="278"/>
      <c r="AI500" s="279"/>
    </row>
    <row r="501" spans="3:35" ht="15.6" thickTop="1" thickBot="1" x14ac:dyDescent="0.35">
      <c r="C501" s="447"/>
      <c r="E501" s="439"/>
      <c r="F501" s="113"/>
      <c r="G501" s="290"/>
      <c r="H501" s="197" t="s">
        <v>107</v>
      </c>
      <c r="I501" s="198"/>
      <c r="J501" s="199">
        <v>482.5</v>
      </c>
      <c r="K501" s="323">
        <v>54</v>
      </c>
      <c r="L501" s="323">
        <v>59</v>
      </c>
      <c r="M501" s="200">
        <v>5.5</v>
      </c>
      <c r="P501" s="439"/>
      <c r="Q501" s="113"/>
      <c r="R501" s="290"/>
      <c r="S501" s="197" t="s">
        <v>107</v>
      </c>
      <c r="T501" s="198"/>
      <c r="U501" s="199">
        <v>481.5</v>
      </c>
      <c r="V501" s="199">
        <v>57.400000000000006</v>
      </c>
      <c r="W501" s="199">
        <v>47.5</v>
      </c>
      <c r="X501" s="200">
        <v>5.6999999999999993</v>
      </c>
      <c r="AA501" s="439"/>
      <c r="AB501" s="113"/>
      <c r="AC501" s="290"/>
      <c r="AD501" s="197" t="s">
        <v>107</v>
      </c>
      <c r="AE501" s="198"/>
      <c r="AF501" s="199">
        <v>486.35</v>
      </c>
      <c r="AG501" s="199">
        <v>49.558474576271188</v>
      </c>
      <c r="AH501" s="199">
        <v>38.053389830508472</v>
      </c>
      <c r="AI501" s="200">
        <v>12.854237288135593</v>
      </c>
    </row>
    <row r="502" spans="3:35" ht="15.6" thickTop="1" thickBot="1" x14ac:dyDescent="0.35">
      <c r="C502" s="447"/>
      <c r="E502" s="440"/>
      <c r="F502" s="114"/>
      <c r="G502" s="291"/>
      <c r="H502" s="177"/>
      <c r="I502" s="177"/>
      <c r="J502" s="208" t="s">
        <v>108</v>
      </c>
      <c r="K502" s="217" t="s">
        <v>108</v>
      </c>
      <c r="L502" s="227" t="s">
        <v>108</v>
      </c>
      <c r="M502" s="233" t="s">
        <v>108</v>
      </c>
      <c r="P502" s="440"/>
      <c r="Q502" s="114"/>
      <c r="R502" s="291"/>
      <c r="S502" s="177"/>
      <c r="T502" s="177"/>
      <c r="U502" s="208" t="s">
        <v>108</v>
      </c>
      <c r="V502" s="217" t="s">
        <v>108</v>
      </c>
      <c r="W502" s="227" t="s">
        <v>108</v>
      </c>
      <c r="X502" s="233" t="s">
        <v>108</v>
      </c>
      <c r="AA502" s="440"/>
      <c r="AB502" s="114"/>
      <c r="AC502" s="291"/>
      <c r="AD502" s="177"/>
      <c r="AE502" s="177"/>
      <c r="AF502" s="208" t="s">
        <v>108</v>
      </c>
      <c r="AG502" s="217" t="s">
        <v>108</v>
      </c>
      <c r="AH502" s="227" t="s">
        <v>108</v>
      </c>
      <c r="AI502" s="233" t="s">
        <v>108</v>
      </c>
    </row>
    <row r="503" spans="3:35" x14ac:dyDescent="0.3">
      <c r="C503" s="447"/>
    </row>
    <row r="504" spans="3:35" ht="15" thickBot="1" x14ac:dyDescent="0.35">
      <c r="C504" s="447"/>
    </row>
    <row r="505" spans="3:35" ht="15" customHeight="1" thickTop="1" x14ac:dyDescent="0.3">
      <c r="C505" s="447"/>
      <c r="E505" s="441" t="s">
        <v>112</v>
      </c>
      <c r="F505" s="139">
        <v>220.00000000000003</v>
      </c>
      <c r="G505" s="292" t="s">
        <v>99</v>
      </c>
      <c r="H505" s="87"/>
      <c r="I505" s="87" t="s">
        <v>23</v>
      </c>
      <c r="J505" s="321">
        <v>242.00000000000003</v>
      </c>
      <c r="K505" s="269">
        <v>50.6</v>
      </c>
      <c r="L505" s="327">
        <v>0</v>
      </c>
      <c r="M505" s="271">
        <v>4.4000000000000004</v>
      </c>
      <c r="P505" s="441" t="s">
        <v>112</v>
      </c>
      <c r="Q505" s="139">
        <v>220.00000000000003</v>
      </c>
      <c r="R505" s="292" t="s">
        <v>99</v>
      </c>
      <c r="S505" s="87"/>
      <c r="T505" s="87" t="s">
        <v>51</v>
      </c>
      <c r="U505" s="321">
        <v>242.00000000000003</v>
      </c>
      <c r="V505" s="269">
        <v>46.2</v>
      </c>
      <c r="W505" s="327">
        <v>0</v>
      </c>
      <c r="X505" s="271">
        <v>5.0599999999999996</v>
      </c>
      <c r="AA505" s="441" t="s">
        <v>112</v>
      </c>
      <c r="AB505" s="139">
        <v>150</v>
      </c>
      <c r="AC505" s="292" t="s">
        <v>99</v>
      </c>
      <c r="AD505" s="87"/>
      <c r="AE505" s="87" t="s">
        <v>86</v>
      </c>
      <c r="AF505" s="321">
        <v>234</v>
      </c>
      <c r="AG505" s="324">
        <v>30</v>
      </c>
      <c r="AH505" s="327">
        <v>0</v>
      </c>
      <c r="AI505" s="330">
        <v>12</v>
      </c>
    </row>
    <row r="506" spans="3:35" x14ac:dyDescent="0.3">
      <c r="C506" s="447"/>
      <c r="E506" s="442"/>
      <c r="F506" s="140">
        <v>300</v>
      </c>
      <c r="G506" s="293" t="s">
        <v>99</v>
      </c>
      <c r="H506" s="89"/>
      <c r="I506" s="89" t="s">
        <v>42</v>
      </c>
      <c r="J506" s="322">
        <v>390</v>
      </c>
      <c r="K506" s="273">
        <v>7.1999999999999993</v>
      </c>
      <c r="L506" s="274">
        <v>85.800000000000011</v>
      </c>
      <c r="M506" s="275">
        <v>0.60000000000000009</v>
      </c>
      <c r="P506" s="442"/>
      <c r="Q506" s="140">
        <v>440.00000000000006</v>
      </c>
      <c r="R506" s="293" t="s">
        <v>99</v>
      </c>
      <c r="S506" s="89"/>
      <c r="T506" s="89" t="s">
        <v>54</v>
      </c>
      <c r="U506" s="272">
        <v>387.20000000000005</v>
      </c>
      <c r="V506" s="273">
        <v>4.4000000000000004</v>
      </c>
      <c r="W506" s="274">
        <v>92.4</v>
      </c>
      <c r="X506" s="331">
        <v>0</v>
      </c>
      <c r="AA506" s="442"/>
      <c r="AB506" s="140">
        <v>280</v>
      </c>
      <c r="AC506" s="293" t="s">
        <v>99</v>
      </c>
      <c r="AD506" s="89"/>
      <c r="AE506" s="89" t="s">
        <v>87</v>
      </c>
      <c r="AF506" s="272">
        <v>389.2</v>
      </c>
      <c r="AG506" s="325">
        <v>12.04</v>
      </c>
      <c r="AH506" s="274">
        <v>77.559999999999988</v>
      </c>
      <c r="AI506" s="275">
        <v>1.4</v>
      </c>
    </row>
    <row r="507" spans="3:35" x14ac:dyDescent="0.3">
      <c r="C507" s="447"/>
      <c r="E507" s="442"/>
      <c r="F507" s="140">
        <v>5</v>
      </c>
      <c r="G507" s="293" t="s">
        <v>99</v>
      </c>
      <c r="H507" s="89"/>
      <c r="I507" s="89" t="s">
        <v>15</v>
      </c>
      <c r="J507" s="272">
        <v>35.85</v>
      </c>
      <c r="K507" s="273">
        <v>0.05</v>
      </c>
      <c r="L507" s="328">
        <v>0</v>
      </c>
      <c r="M507" s="275">
        <v>4.05</v>
      </c>
      <c r="P507" s="442"/>
      <c r="Q507" s="140">
        <v>3.9833333333333334</v>
      </c>
      <c r="R507" s="293" t="s">
        <v>137</v>
      </c>
      <c r="S507" s="89"/>
      <c r="T507" s="89" t="s">
        <v>21</v>
      </c>
      <c r="U507" s="272">
        <v>35.85</v>
      </c>
      <c r="V507" s="325">
        <v>0</v>
      </c>
      <c r="W507" s="328">
        <v>0</v>
      </c>
      <c r="X507" s="275">
        <v>3.9434999999999998</v>
      </c>
      <c r="AA507" s="442"/>
      <c r="AB507" s="140">
        <v>5</v>
      </c>
      <c r="AC507" s="293" t="s">
        <v>99</v>
      </c>
      <c r="AD507" s="89"/>
      <c r="AE507" s="89" t="s">
        <v>15</v>
      </c>
      <c r="AF507" s="272">
        <v>35.85</v>
      </c>
      <c r="AG507" s="273">
        <v>0.05</v>
      </c>
      <c r="AH507" s="328">
        <v>0</v>
      </c>
      <c r="AI507" s="275">
        <v>4.05</v>
      </c>
    </row>
    <row r="508" spans="3:35" x14ac:dyDescent="0.3">
      <c r="C508" s="447"/>
      <c r="E508" s="442"/>
      <c r="F508" s="140"/>
      <c r="G508" s="293"/>
      <c r="H508" s="89"/>
      <c r="I508" s="89"/>
      <c r="J508" s="272"/>
      <c r="K508" s="273"/>
      <c r="L508" s="274"/>
      <c r="M508" s="275"/>
      <c r="P508" s="442"/>
      <c r="Q508" s="140"/>
      <c r="R508" s="293"/>
      <c r="S508" s="89"/>
      <c r="T508" s="89"/>
      <c r="U508" s="272"/>
      <c r="V508" s="273"/>
      <c r="W508" s="274"/>
      <c r="X508" s="275"/>
      <c r="AA508" s="442"/>
      <c r="AB508" s="140"/>
      <c r="AC508" s="293"/>
      <c r="AD508" s="89"/>
      <c r="AE508" s="89"/>
      <c r="AF508" s="272"/>
      <c r="AG508" s="273"/>
      <c r="AH508" s="274"/>
      <c r="AI508" s="275"/>
    </row>
    <row r="509" spans="3:35" ht="15" thickBot="1" x14ac:dyDescent="0.35">
      <c r="C509" s="447"/>
      <c r="E509" s="442"/>
      <c r="F509" s="140"/>
      <c r="G509" s="293"/>
      <c r="H509" s="105"/>
      <c r="I509" s="105"/>
      <c r="J509" s="207"/>
      <c r="K509" s="216"/>
      <c r="L509" s="226"/>
      <c r="M509" s="232"/>
      <c r="P509" s="442"/>
      <c r="Q509" s="140"/>
      <c r="R509" s="293"/>
      <c r="S509" s="105"/>
      <c r="T509" s="105"/>
      <c r="U509" s="207"/>
      <c r="V509" s="216"/>
      <c r="W509" s="226"/>
      <c r="X509" s="232"/>
      <c r="AA509" s="442"/>
      <c r="AB509" s="140"/>
      <c r="AC509" s="293"/>
      <c r="AD509" s="105"/>
      <c r="AE509" s="105"/>
      <c r="AF509" s="207"/>
      <c r="AG509" s="216"/>
      <c r="AH509" s="226"/>
      <c r="AI509" s="232"/>
    </row>
    <row r="510" spans="3:35" ht="15.6" thickTop="1" thickBot="1" x14ac:dyDescent="0.35">
      <c r="C510" s="447"/>
      <c r="E510" s="442"/>
      <c r="F510" s="140"/>
      <c r="G510" s="294"/>
      <c r="H510" s="197" t="s">
        <v>107</v>
      </c>
      <c r="I510" s="198"/>
      <c r="J510" s="199">
        <v>667.85</v>
      </c>
      <c r="K510" s="199">
        <v>57.849999999999994</v>
      </c>
      <c r="L510" s="199">
        <v>85.800000000000011</v>
      </c>
      <c r="M510" s="200">
        <v>9.0500000000000007</v>
      </c>
      <c r="P510" s="442"/>
      <c r="Q510" s="140"/>
      <c r="R510" s="294"/>
      <c r="S510" s="197" t="s">
        <v>107</v>
      </c>
      <c r="T510" s="198"/>
      <c r="U510" s="199">
        <v>665.05000000000007</v>
      </c>
      <c r="V510" s="199">
        <v>50.6</v>
      </c>
      <c r="W510" s="199">
        <v>92.4</v>
      </c>
      <c r="X510" s="332">
        <v>9.0034999999999989</v>
      </c>
      <c r="AA510" s="442"/>
      <c r="AB510" s="140"/>
      <c r="AC510" s="294"/>
      <c r="AD510" s="197" t="s">
        <v>107</v>
      </c>
      <c r="AE510" s="198"/>
      <c r="AF510" s="199">
        <v>659.05000000000007</v>
      </c>
      <c r="AG510" s="199">
        <v>42.089999999999996</v>
      </c>
      <c r="AH510" s="199">
        <v>77.559999999999988</v>
      </c>
      <c r="AI510" s="200">
        <v>17.45</v>
      </c>
    </row>
    <row r="511" spans="3:35" ht="15.6" thickTop="1" thickBot="1" x14ac:dyDescent="0.35">
      <c r="C511" s="447"/>
      <c r="E511" s="443"/>
      <c r="F511" s="142"/>
      <c r="G511" s="295"/>
      <c r="H511" s="180"/>
      <c r="I511" s="180"/>
      <c r="J511" s="208"/>
      <c r="K511" s="217"/>
      <c r="L511" s="227"/>
      <c r="M511" s="233"/>
      <c r="P511" s="443"/>
      <c r="Q511" s="142"/>
      <c r="R511" s="295"/>
      <c r="S511" s="180"/>
      <c r="T511" s="180"/>
      <c r="U511" s="208"/>
      <c r="V511" s="217"/>
      <c r="W511" s="227"/>
      <c r="X511" s="233"/>
      <c r="AA511" s="443"/>
      <c r="AB511" s="142"/>
      <c r="AC511" s="295"/>
      <c r="AD511" s="180"/>
      <c r="AE511" s="180"/>
      <c r="AF511" s="208"/>
      <c r="AG511" s="217"/>
      <c r="AH511" s="227"/>
      <c r="AI511" s="233"/>
    </row>
    <row r="512" spans="3:35" x14ac:dyDescent="0.3">
      <c r="C512" s="447"/>
    </row>
    <row r="513" spans="3:35" ht="15" thickBot="1" x14ac:dyDescent="0.35">
      <c r="C513" s="447"/>
    </row>
    <row r="514" spans="3:35" ht="15" customHeight="1" thickTop="1" x14ac:dyDescent="0.3">
      <c r="C514" s="447"/>
      <c r="E514" s="444" t="s">
        <v>113</v>
      </c>
      <c r="F514" s="115">
        <v>100</v>
      </c>
      <c r="G514" s="296" t="s">
        <v>99</v>
      </c>
      <c r="H514" s="74"/>
      <c r="I514" s="74" t="s">
        <v>10</v>
      </c>
      <c r="J514" s="321">
        <v>360</v>
      </c>
      <c r="K514" s="324">
        <v>13</v>
      </c>
      <c r="L514" s="327">
        <v>68</v>
      </c>
      <c r="M514" s="330">
        <v>7</v>
      </c>
      <c r="P514" s="444" t="s">
        <v>113</v>
      </c>
      <c r="Q514" s="115">
        <v>70</v>
      </c>
      <c r="R514" s="296" t="s">
        <v>99</v>
      </c>
      <c r="S514" s="74"/>
      <c r="T514" s="74" t="s">
        <v>40</v>
      </c>
      <c r="U514" s="268">
        <v>268.09999999999997</v>
      </c>
      <c r="V514" s="269">
        <v>4.55</v>
      </c>
      <c r="W514" s="270">
        <v>60.55</v>
      </c>
      <c r="X514" s="271">
        <v>0.7</v>
      </c>
      <c r="AA514" s="444" t="s">
        <v>113</v>
      </c>
      <c r="AB514" s="115">
        <v>130</v>
      </c>
      <c r="AC514" s="296" t="s">
        <v>99</v>
      </c>
      <c r="AD514" s="74"/>
      <c r="AE514" s="74" t="s">
        <v>145</v>
      </c>
      <c r="AF514" s="268">
        <v>262.60000000000002</v>
      </c>
      <c r="AG514" s="269">
        <v>14.3</v>
      </c>
      <c r="AH514" s="270">
        <v>42.9</v>
      </c>
      <c r="AI514" s="271">
        <v>0.65</v>
      </c>
    </row>
    <row r="515" spans="3:35" x14ac:dyDescent="0.3">
      <c r="C515" s="447"/>
      <c r="E515" s="445"/>
      <c r="F515" s="116">
        <v>50</v>
      </c>
      <c r="G515" s="297" t="s">
        <v>99</v>
      </c>
      <c r="H515" s="76"/>
      <c r="I515" s="76" t="s">
        <v>14</v>
      </c>
      <c r="J515" s="322">
        <v>300</v>
      </c>
      <c r="K515" s="325">
        <v>12</v>
      </c>
      <c r="L515" s="328">
        <v>6</v>
      </c>
      <c r="M515" s="331">
        <v>24</v>
      </c>
      <c r="P515" s="445"/>
      <c r="Q515" s="116">
        <v>25</v>
      </c>
      <c r="R515" s="297" t="s">
        <v>99</v>
      </c>
      <c r="S515" s="76"/>
      <c r="T515" s="76" t="s">
        <v>27</v>
      </c>
      <c r="U515" s="272">
        <v>163.5</v>
      </c>
      <c r="V515" s="273">
        <v>3.75</v>
      </c>
      <c r="W515" s="274">
        <v>3.5</v>
      </c>
      <c r="X515" s="275">
        <v>16.25</v>
      </c>
      <c r="AA515" s="445"/>
      <c r="AB515" s="116">
        <v>100</v>
      </c>
      <c r="AC515" s="297" t="s">
        <v>99</v>
      </c>
      <c r="AD515" s="76"/>
      <c r="AE515" s="76" t="s">
        <v>80</v>
      </c>
      <c r="AF515" s="322">
        <v>160</v>
      </c>
      <c r="AG515" s="325">
        <v>2</v>
      </c>
      <c r="AH515" s="274">
        <v>8.5299999999999994</v>
      </c>
      <c r="AI515" s="275">
        <v>14.66</v>
      </c>
    </row>
    <row r="516" spans="3:35" x14ac:dyDescent="0.3">
      <c r="C516" s="447"/>
      <c r="E516" s="445"/>
      <c r="F516" s="116">
        <v>50</v>
      </c>
      <c r="G516" s="297" t="s">
        <v>99</v>
      </c>
      <c r="H516" s="76"/>
      <c r="I516" s="76" t="s">
        <v>25</v>
      </c>
      <c r="J516" s="322">
        <v>30</v>
      </c>
      <c r="K516" s="273">
        <v>0.5</v>
      </c>
      <c r="L516" s="328">
        <v>7</v>
      </c>
      <c r="M516" s="331">
        <v>0</v>
      </c>
      <c r="P516" s="445"/>
      <c r="Q516" s="116">
        <v>70</v>
      </c>
      <c r="R516" s="297" t="s">
        <v>99</v>
      </c>
      <c r="S516" s="76"/>
      <c r="T516" s="76" t="s">
        <v>26</v>
      </c>
      <c r="U516" s="272">
        <v>31.499999999999996</v>
      </c>
      <c r="V516" s="273">
        <v>0.7</v>
      </c>
      <c r="W516" s="274">
        <v>3.5</v>
      </c>
      <c r="X516" s="331">
        <v>0</v>
      </c>
      <c r="AA516" s="445"/>
      <c r="AB516" s="116">
        <v>5</v>
      </c>
      <c r="AC516" s="297" t="s">
        <v>99</v>
      </c>
      <c r="AD516" s="76"/>
      <c r="AE516" s="76" t="s">
        <v>15</v>
      </c>
      <c r="AF516" s="272">
        <v>35.85</v>
      </c>
      <c r="AG516" s="273">
        <v>0.05</v>
      </c>
      <c r="AH516" s="328">
        <v>0</v>
      </c>
      <c r="AI516" s="275">
        <v>4.05</v>
      </c>
    </row>
    <row r="517" spans="3:35" x14ac:dyDescent="0.3">
      <c r="C517" s="447"/>
      <c r="E517" s="445"/>
      <c r="F517" s="107">
        <v>30</v>
      </c>
      <c r="G517" s="297" t="s">
        <v>99</v>
      </c>
      <c r="H517" s="76"/>
      <c r="I517" s="76" t="s">
        <v>134</v>
      </c>
      <c r="J517" s="322">
        <v>120</v>
      </c>
      <c r="K517" s="325">
        <v>24</v>
      </c>
      <c r="L517" s="328">
        <v>3</v>
      </c>
      <c r="M517" s="331">
        <v>1</v>
      </c>
      <c r="P517" s="445"/>
      <c r="Q517" s="116">
        <v>250</v>
      </c>
      <c r="R517" s="297" t="s">
        <v>99</v>
      </c>
      <c r="S517" s="76"/>
      <c r="T517" s="76" t="s">
        <v>73</v>
      </c>
      <c r="U517" s="322">
        <v>200</v>
      </c>
      <c r="V517" s="273">
        <v>27.5</v>
      </c>
      <c r="W517" s="274">
        <v>7.5</v>
      </c>
      <c r="X517" s="275">
        <v>5.75</v>
      </c>
      <c r="AA517" s="445"/>
      <c r="AB517" s="116">
        <v>100</v>
      </c>
      <c r="AC517" s="297" t="s">
        <v>99</v>
      </c>
      <c r="AD517" s="76"/>
      <c r="AE517" s="76" t="s">
        <v>34</v>
      </c>
      <c r="AF517" s="322">
        <v>100</v>
      </c>
      <c r="AG517" s="325">
        <v>21</v>
      </c>
      <c r="AH517" s="328">
        <v>1</v>
      </c>
      <c r="AI517" s="331">
        <v>2</v>
      </c>
    </row>
    <row r="518" spans="3:35" x14ac:dyDescent="0.3">
      <c r="C518" s="447"/>
      <c r="E518" s="445"/>
      <c r="F518" s="116"/>
      <c r="G518" s="297"/>
      <c r="H518" s="76"/>
      <c r="I518" s="76"/>
      <c r="J518" s="272"/>
      <c r="K518" s="273"/>
      <c r="L518" s="274"/>
      <c r="M518" s="275"/>
      <c r="P518" s="445"/>
      <c r="Q518" s="116">
        <v>30</v>
      </c>
      <c r="R518" s="297" t="s">
        <v>99</v>
      </c>
      <c r="S518" s="76"/>
      <c r="T518" s="76" t="s">
        <v>20</v>
      </c>
      <c r="U518" s="272">
        <v>145.79999999999998</v>
      </c>
      <c r="V518" s="325">
        <v>6</v>
      </c>
      <c r="W518" s="274">
        <v>9.9</v>
      </c>
      <c r="X518" s="275">
        <v>9.2999999999999989</v>
      </c>
      <c r="AA518" s="445"/>
      <c r="AB518" s="116">
        <v>3</v>
      </c>
      <c r="AC518" s="297" t="s">
        <v>100</v>
      </c>
      <c r="AD518" s="76"/>
      <c r="AE518" s="76" t="s">
        <v>5</v>
      </c>
      <c r="AF518" s="322">
        <v>240</v>
      </c>
      <c r="AG518" s="325">
        <v>18</v>
      </c>
      <c r="AH518" s="328">
        <v>0</v>
      </c>
      <c r="AI518" s="331">
        <v>15</v>
      </c>
    </row>
    <row r="519" spans="3:35" ht="15" thickBot="1" x14ac:dyDescent="0.35">
      <c r="C519" s="447"/>
      <c r="E519" s="445"/>
      <c r="F519" s="116"/>
      <c r="G519" s="297"/>
      <c r="H519" s="184"/>
      <c r="I519" s="184"/>
      <c r="J519" s="207"/>
      <c r="K519" s="216"/>
      <c r="L519" s="226"/>
      <c r="M519" s="232"/>
      <c r="P519" s="445"/>
      <c r="Q519" s="116"/>
      <c r="R519" s="297"/>
      <c r="S519" s="184"/>
      <c r="T519" s="184"/>
      <c r="U519" s="207"/>
      <c r="V519" s="216"/>
      <c r="W519" s="226"/>
      <c r="X519" s="232"/>
      <c r="AA519" s="445"/>
      <c r="AB519" s="116"/>
      <c r="AC519" s="297"/>
      <c r="AD519" s="184"/>
      <c r="AE519" s="184"/>
      <c r="AF519" s="207"/>
      <c r="AG519" s="216"/>
      <c r="AH519" s="226"/>
      <c r="AI519" s="232"/>
    </row>
    <row r="520" spans="3:35" ht="15.6" thickTop="1" thickBot="1" x14ac:dyDescent="0.35">
      <c r="C520" s="447"/>
      <c r="E520" s="445"/>
      <c r="F520" s="116"/>
      <c r="G520" s="298"/>
      <c r="H520" s="197" t="s">
        <v>107</v>
      </c>
      <c r="I520" s="198"/>
      <c r="J520" s="323">
        <v>810</v>
      </c>
      <c r="K520" s="199">
        <v>49.5</v>
      </c>
      <c r="L520" s="323">
        <v>84</v>
      </c>
      <c r="M520" s="332">
        <v>32</v>
      </c>
      <c r="P520" s="445"/>
      <c r="Q520" s="116"/>
      <c r="R520" s="298"/>
      <c r="S520" s="197" t="s">
        <v>107</v>
      </c>
      <c r="T520" s="198"/>
      <c r="U520" s="199">
        <v>808.89999999999986</v>
      </c>
      <c r="V520" s="199">
        <v>42.5</v>
      </c>
      <c r="W520" s="323">
        <v>84.95</v>
      </c>
      <c r="X520" s="332">
        <v>32</v>
      </c>
      <c r="AA520" s="445"/>
      <c r="AB520" s="116"/>
      <c r="AC520" s="298"/>
      <c r="AD520" s="197" t="s">
        <v>107</v>
      </c>
      <c r="AE520" s="198"/>
      <c r="AF520" s="199">
        <v>798.45</v>
      </c>
      <c r="AG520" s="199">
        <v>55.35</v>
      </c>
      <c r="AH520" s="199">
        <v>52.43</v>
      </c>
      <c r="AI520" s="200">
        <v>36.36</v>
      </c>
    </row>
    <row r="521" spans="3:35" ht="15.6" thickTop="1" thickBot="1" x14ac:dyDescent="0.35">
      <c r="C521" s="447"/>
      <c r="E521" s="446"/>
      <c r="F521" s="117"/>
      <c r="G521" s="299"/>
      <c r="H521" s="185"/>
      <c r="I521" s="185"/>
      <c r="J521" s="208"/>
      <c r="K521" s="217"/>
      <c r="L521" s="227"/>
      <c r="M521" s="233"/>
      <c r="P521" s="446"/>
      <c r="Q521" s="117"/>
      <c r="R521" s="299"/>
      <c r="S521" s="185"/>
      <c r="T521" s="185"/>
      <c r="U521" s="208"/>
      <c r="V521" s="217"/>
      <c r="W521" s="227"/>
      <c r="X521" s="233"/>
      <c r="AA521" s="446"/>
      <c r="AB521" s="117"/>
      <c r="AC521" s="299"/>
      <c r="AD521" s="185"/>
      <c r="AE521" s="185"/>
      <c r="AF521" s="208"/>
      <c r="AG521" s="217"/>
      <c r="AH521" s="227"/>
      <c r="AI521" s="233"/>
    </row>
    <row r="522" spans="3:35" x14ac:dyDescent="0.3">
      <c r="C522" s="447"/>
    </row>
    <row r="523" spans="3:35" ht="15" thickBot="1" x14ac:dyDescent="0.35">
      <c r="C523" s="447"/>
    </row>
    <row r="524" spans="3:35" ht="15" customHeight="1" thickTop="1" x14ac:dyDescent="0.3">
      <c r="C524" s="447"/>
      <c r="E524" s="432" t="s">
        <v>114</v>
      </c>
      <c r="F524" s="118">
        <v>200</v>
      </c>
      <c r="G524" s="300" t="s">
        <v>99</v>
      </c>
      <c r="H524" s="79"/>
      <c r="I524" s="79" t="s">
        <v>48</v>
      </c>
      <c r="J524" s="321">
        <v>430</v>
      </c>
      <c r="K524" s="324">
        <v>38</v>
      </c>
      <c r="L524" s="327">
        <v>0</v>
      </c>
      <c r="M524" s="330">
        <v>30</v>
      </c>
      <c r="P524" s="432" t="s">
        <v>114</v>
      </c>
      <c r="Q524" s="118">
        <v>200</v>
      </c>
      <c r="R524" s="300" t="s">
        <v>99</v>
      </c>
      <c r="S524" s="79"/>
      <c r="T524" s="79" t="s">
        <v>31</v>
      </c>
      <c r="U524" s="321">
        <v>434</v>
      </c>
      <c r="V524" s="324">
        <v>40</v>
      </c>
      <c r="W524" s="327">
        <v>0</v>
      </c>
      <c r="X524" s="330">
        <v>28</v>
      </c>
      <c r="AA524" s="432" t="s">
        <v>114</v>
      </c>
      <c r="AB524" s="118">
        <v>255.29411764705881</v>
      </c>
      <c r="AC524" s="300" t="s">
        <v>99</v>
      </c>
      <c r="AD524" s="79"/>
      <c r="AE524" s="79" t="s">
        <v>45</v>
      </c>
      <c r="AF524" s="321">
        <v>433.99999999999994</v>
      </c>
      <c r="AG524" s="269">
        <v>48.505882352941171</v>
      </c>
      <c r="AH524" s="327">
        <v>0</v>
      </c>
      <c r="AI524" s="271">
        <v>25.52941176470588</v>
      </c>
    </row>
    <row r="525" spans="3:35" x14ac:dyDescent="0.3">
      <c r="C525" s="447"/>
      <c r="E525" s="433"/>
      <c r="F525" s="119">
        <v>350</v>
      </c>
      <c r="G525" s="301" t="s">
        <v>99</v>
      </c>
      <c r="H525" s="81"/>
      <c r="I525" s="81" t="s">
        <v>54</v>
      </c>
      <c r="J525" s="322">
        <v>308</v>
      </c>
      <c r="K525" s="273">
        <v>3.5</v>
      </c>
      <c r="L525" s="274">
        <v>73.5</v>
      </c>
      <c r="M525" s="331">
        <v>0</v>
      </c>
      <c r="P525" s="433"/>
      <c r="Q525" s="119">
        <v>240</v>
      </c>
      <c r="R525" s="301" t="s">
        <v>99</v>
      </c>
      <c r="S525" s="81"/>
      <c r="T525" s="81" t="s">
        <v>42</v>
      </c>
      <c r="U525" s="322">
        <v>312</v>
      </c>
      <c r="V525" s="273">
        <v>5.76</v>
      </c>
      <c r="W525" s="274">
        <v>68.64</v>
      </c>
      <c r="X525" s="275">
        <v>0.48</v>
      </c>
      <c r="AA525" s="433"/>
      <c r="AB525" s="119">
        <v>254.99999999999997</v>
      </c>
      <c r="AC525" s="301" t="s">
        <v>99</v>
      </c>
      <c r="AD525" s="81"/>
      <c r="AE525" s="81" t="s">
        <v>56</v>
      </c>
      <c r="AF525" s="272">
        <v>311.09999999999997</v>
      </c>
      <c r="AG525" s="273">
        <v>10.199999999999999</v>
      </c>
      <c r="AH525" s="274">
        <v>56.099999999999994</v>
      </c>
      <c r="AI525" s="275">
        <v>2.5499999999999998</v>
      </c>
    </row>
    <row r="526" spans="3:35" x14ac:dyDescent="0.3">
      <c r="C526" s="447"/>
      <c r="E526" s="433"/>
      <c r="F526" s="119">
        <v>5</v>
      </c>
      <c r="G526" s="301" t="s">
        <v>99</v>
      </c>
      <c r="H526" s="81"/>
      <c r="I526" s="81" t="s">
        <v>15</v>
      </c>
      <c r="J526" s="272">
        <v>35.85</v>
      </c>
      <c r="K526" s="273">
        <v>0.05</v>
      </c>
      <c r="L526" s="328">
        <v>0</v>
      </c>
      <c r="M526" s="275">
        <v>4.05</v>
      </c>
      <c r="P526" s="433"/>
      <c r="Q526" s="119">
        <v>5</v>
      </c>
      <c r="R526" s="301" t="s">
        <v>99</v>
      </c>
      <c r="S526" s="81"/>
      <c r="T526" s="81" t="s">
        <v>15</v>
      </c>
      <c r="U526" s="272">
        <v>35.85</v>
      </c>
      <c r="V526" s="273">
        <v>0.05</v>
      </c>
      <c r="W526" s="328">
        <v>0</v>
      </c>
      <c r="X526" s="275">
        <v>4.05</v>
      </c>
      <c r="AA526" s="433"/>
      <c r="AB526" s="119">
        <v>5</v>
      </c>
      <c r="AC526" s="301" t="s">
        <v>99</v>
      </c>
      <c r="AD526" s="81"/>
      <c r="AE526" s="81" t="s">
        <v>21</v>
      </c>
      <c r="AF526" s="322">
        <v>45</v>
      </c>
      <c r="AG526" s="325">
        <v>0</v>
      </c>
      <c r="AH526" s="328">
        <v>0</v>
      </c>
      <c r="AI526" s="331">
        <v>4.95</v>
      </c>
    </row>
    <row r="527" spans="3:35" x14ac:dyDescent="0.3">
      <c r="C527" s="447"/>
      <c r="E527" s="433"/>
      <c r="F527" s="119">
        <v>200</v>
      </c>
      <c r="G527" s="301" t="s">
        <v>99</v>
      </c>
      <c r="H527" s="81"/>
      <c r="I527" s="81" t="s">
        <v>91</v>
      </c>
      <c r="J527" s="322">
        <v>66</v>
      </c>
      <c r="K527" s="325">
        <v>0</v>
      </c>
      <c r="L527" s="328">
        <v>16</v>
      </c>
      <c r="M527" s="331">
        <v>0</v>
      </c>
      <c r="P527" s="433"/>
      <c r="Q527" s="119">
        <v>200</v>
      </c>
      <c r="R527" s="301" t="s">
        <v>99</v>
      </c>
      <c r="S527" s="81"/>
      <c r="T527" s="81" t="s">
        <v>82</v>
      </c>
      <c r="U527" s="322">
        <v>70</v>
      </c>
      <c r="V527" s="273">
        <v>3.78</v>
      </c>
      <c r="W527" s="274">
        <v>15.76</v>
      </c>
      <c r="X527" s="275">
        <v>1.46</v>
      </c>
      <c r="AA527" s="433"/>
      <c r="AB527" s="119">
        <v>200</v>
      </c>
      <c r="AC527" s="301" t="s">
        <v>99</v>
      </c>
      <c r="AD527" s="81"/>
      <c r="AE527" s="81" t="s">
        <v>91</v>
      </c>
      <c r="AF527" s="322">
        <v>66</v>
      </c>
      <c r="AG527" s="325">
        <v>0</v>
      </c>
      <c r="AH527" s="328">
        <v>16</v>
      </c>
      <c r="AI527" s="331">
        <v>0</v>
      </c>
    </row>
    <row r="528" spans="3:35" ht="15" thickBot="1" x14ac:dyDescent="0.35">
      <c r="C528" s="447"/>
      <c r="E528" s="433"/>
      <c r="F528" s="119"/>
      <c r="G528" s="301"/>
      <c r="H528" s="189"/>
      <c r="I528" s="189"/>
      <c r="J528" s="276" t="s">
        <v>108</v>
      </c>
      <c r="K528" s="277" t="s">
        <v>108</v>
      </c>
      <c r="L528" s="278" t="s">
        <v>108</v>
      </c>
      <c r="M528" s="279" t="s">
        <v>108</v>
      </c>
      <c r="P528" s="433"/>
      <c r="Q528" s="119"/>
      <c r="R528" s="301"/>
      <c r="S528" s="189"/>
      <c r="T528" s="189"/>
      <c r="U528" s="276"/>
      <c r="V528" s="277"/>
      <c r="W528" s="278"/>
      <c r="X528" s="279"/>
      <c r="AA528" s="433"/>
      <c r="AB528" s="119"/>
      <c r="AC528" s="301"/>
      <c r="AD528" s="189"/>
      <c r="AE528" s="189"/>
      <c r="AF528" s="276"/>
      <c r="AG528" s="277"/>
      <c r="AH528" s="278"/>
      <c r="AI528" s="279"/>
    </row>
    <row r="529" spans="3:35" ht="15.6" thickTop="1" thickBot="1" x14ac:dyDescent="0.35">
      <c r="C529" s="447"/>
      <c r="E529" s="433"/>
      <c r="F529" s="119"/>
      <c r="G529" s="302"/>
      <c r="H529" s="197" t="s">
        <v>107</v>
      </c>
      <c r="I529" s="198"/>
      <c r="J529" s="199">
        <v>839.85</v>
      </c>
      <c r="K529" s="199">
        <v>41.55</v>
      </c>
      <c r="L529" s="199">
        <v>89.5</v>
      </c>
      <c r="M529" s="200">
        <v>34.049999999999997</v>
      </c>
      <c r="P529" s="433"/>
      <c r="Q529" s="119"/>
      <c r="R529" s="302"/>
      <c r="S529" s="197" t="s">
        <v>107</v>
      </c>
      <c r="T529" s="198"/>
      <c r="U529" s="199">
        <v>851.85</v>
      </c>
      <c r="V529" s="199">
        <v>49.589999999999996</v>
      </c>
      <c r="W529" s="199">
        <v>84.4</v>
      </c>
      <c r="X529" s="332">
        <v>33.99</v>
      </c>
      <c r="AA529" s="433"/>
      <c r="AB529" s="119"/>
      <c r="AC529" s="302"/>
      <c r="AD529" s="197" t="s">
        <v>107</v>
      </c>
      <c r="AE529" s="198"/>
      <c r="AF529" s="199">
        <v>856.09999999999991</v>
      </c>
      <c r="AG529" s="199">
        <v>58.705882352941174</v>
      </c>
      <c r="AH529" s="199">
        <v>72.099999999999994</v>
      </c>
      <c r="AI529" s="332">
        <v>33.029411764705884</v>
      </c>
    </row>
    <row r="530" spans="3:35" ht="15.6" thickTop="1" thickBot="1" x14ac:dyDescent="0.35">
      <c r="C530" s="447"/>
      <c r="E530" s="434"/>
      <c r="F530" s="303"/>
      <c r="G530" s="304"/>
      <c r="H530" s="190"/>
      <c r="I530" s="190"/>
      <c r="J530" s="211"/>
      <c r="K530" s="220"/>
      <c r="L530" s="229"/>
      <c r="M530" s="235"/>
      <c r="P530" s="434"/>
      <c r="Q530" s="303"/>
      <c r="R530" s="304"/>
      <c r="S530" s="190"/>
      <c r="T530" s="190"/>
      <c r="U530" s="211"/>
      <c r="V530" s="220"/>
      <c r="W530" s="229"/>
      <c r="X530" s="235"/>
      <c r="AA530" s="434"/>
      <c r="AB530" s="303"/>
      <c r="AC530" s="304"/>
      <c r="AD530" s="190"/>
      <c r="AE530" s="190"/>
      <c r="AF530" s="211"/>
      <c r="AG530" s="220"/>
      <c r="AH530" s="229"/>
      <c r="AI530" s="235"/>
    </row>
    <row r="531" spans="3:35" ht="15" thickBot="1" x14ac:dyDescent="0.35"/>
    <row r="532" spans="3:35" ht="15" thickBot="1" x14ac:dyDescent="0.35">
      <c r="F532" s="128"/>
      <c r="G532" s="55"/>
      <c r="H532" s="63" t="s">
        <v>106</v>
      </c>
      <c r="I532" s="63"/>
      <c r="J532" s="212">
        <v>3527.0499999999997</v>
      </c>
      <c r="K532" s="221">
        <v>266.84999999999997</v>
      </c>
      <c r="L532" s="329">
        <v>347</v>
      </c>
      <c r="M532" s="280">
        <v>114.35</v>
      </c>
      <c r="Q532" s="128"/>
      <c r="R532" s="55"/>
      <c r="S532" s="63" t="s">
        <v>106</v>
      </c>
      <c r="T532" s="63"/>
      <c r="U532" s="212">
        <v>3535.92</v>
      </c>
      <c r="V532" s="221">
        <v>258.6782178217822</v>
      </c>
      <c r="W532" s="223">
        <v>336.60465346534653</v>
      </c>
      <c r="X532" s="280">
        <v>119.89250990099009</v>
      </c>
      <c r="AB532" s="128"/>
      <c r="AC532" s="55"/>
      <c r="AD532" s="63" t="s">
        <v>106</v>
      </c>
      <c r="AE532" s="63"/>
      <c r="AF532" s="334">
        <v>3529.95</v>
      </c>
      <c r="AG532" s="221">
        <v>271.10435692921237</v>
      </c>
      <c r="AH532" s="223">
        <v>293.14338983050845</v>
      </c>
      <c r="AI532" s="333">
        <v>125.99364905284146</v>
      </c>
    </row>
    <row r="533" spans="3:35" x14ac:dyDescent="0.3">
      <c r="F533" s="121"/>
      <c r="G533" s="56"/>
      <c r="H533" s="7"/>
      <c r="I533" s="7"/>
      <c r="J533" s="37"/>
      <c r="K533" s="37"/>
      <c r="L533" s="37"/>
      <c r="M533" s="37"/>
      <c r="Q533" s="121"/>
      <c r="R533" s="56"/>
      <c r="S533" s="7"/>
      <c r="T533" s="7"/>
      <c r="U533" s="37"/>
      <c r="V533" s="37"/>
      <c r="W533" s="37"/>
      <c r="X533" s="37"/>
      <c r="AB533" s="121"/>
      <c r="AC533" s="56"/>
      <c r="AD533" s="7"/>
      <c r="AE533" s="7"/>
      <c r="AF533" s="37"/>
      <c r="AG533" s="37"/>
      <c r="AH533" s="37"/>
      <c r="AI533" s="37"/>
    </row>
    <row r="534" spans="3:35" x14ac:dyDescent="0.3">
      <c r="F534" s="121"/>
      <c r="G534" s="56"/>
      <c r="H534" s="7"/>
      <c r="I534" s="7"/>
      <c r="J534" s="37"/>
      <c r="K534" s="37"/>
      <c r="L534" s="37"/>
      <c r="M534" s="37"/>
      <c r="Q534" s="121"/>
      <c r="R534" s="56"/>
      <c r="S534" s="7"/>
      <c r="T534" s="7"/>
      <c r="U534" s="37"/>
      <c r="V534" s="37"/>
      <c r="W534" s="37"/>
      <c r="X534" s="37"/>
      <c r="AB534" s="121"/>
      <c r="AC534" s="56"/>
      <c r="AD534" s="7"/>
      <c r="AE534" s="7"/>
      <c r="AF534" s="37"/>
      <c r="AG534" s="37"/>
      <c r="AH534" s="37"/>
      <c r="AI534" s="37"/>
    </row>
    <row r="535" spans="3:35" x14ac:dyDescent="0.3">
      <c r="F535" s="121"/>
      <c r="G535" s="56"/>
      <c r="H535" s="7"/>
      <c r="I535" s="7"/>
      <c r="J535" s="37"/>
      <c r="K535" s="37"/>
      <c r="L535" s="37"/>
      <c r="M535" s="37"/>
      <c r="Q535" s="121"/>
      <c r="R535" s="56"/>
      <c r="S535" s="7"/>
      <c r="T535" s="7"/>
      <c r="U535" s="37"/>
      <c r="V535" s="37"/>
      <c r="W535" s="37"/>
      <c r="X535" s="37"/>
      <c r="AB535" s="121"/>
      <c r="AC535" s="56"/>
      <c r="AD535" s="7"/>
      <c r="AE535" s="7"/>
      <c r="AF535" s="37"/>
      <c r="AG535" s="37"/>
      <c r="AH535" s="37"/>
      <c r="AI535" s="37"/>
    </row>
    <row r="536" spans="3:35" ht="15" thickBot="1" x14ac:dyDescent="0.35">
      <c r="F536" s="121"/>
      <c r="G536" s="56"/>
      <c r="H536" s="7"/>
      <c r="I536" s="7"/>
      <c r="J536" s="37"/>
      <c r="K536" s="37"/>
      <c r="L536" s="37"/>
      <c r="M536" s="37"/>
      <c r="Q536" s="121"/>
      <c r="R536" s="56"/>
      <c r="S536" s="7"/>
      <c r="T536" s="7"/>
      <c r="U536" s="37"/>
      <c r="V536" s="37"/>
      <c r="W536" s="37"/>
      <c r="X536" s="37"/>
      <c r="AB536" s="121"/>
      <c r="AC536" s="56"/>
      <c r="AD536" s="7"/>
      <c r="AE536" s="7"/>
      <c r="AF536" s="37"/>
      <c r="AG536" s="37"/>
      <c r="AH536" s="37"/>
      <c r="AI536" s="37"/>
    </row>
    <row r="537" spans="3:35" ht="48" thickTop="1" thickBot="1" x14ac:dyDescent="0.35">
      <c r="F537" s="311" t="s">
        <v>69</v>
      </c>
      <c r="G537" s="311" t="s">
        <v>109</v>
      </c>
      <c r="H537" s="312" t="s">
        <v>108</v>
      </c>
      <c r="I537" s="311" t="s">
        <v>70</v>
      </c>
      <c r="J537" s="313" t="s">
        <v>127</v>
      </c>
      <c r="K537" s="314" t="s">
        <v>128</v>
      </c>
      <c r="L537" s="315" t="s">
        <v>2</v>
      </c>
      <c r="M537" s="316" t="s">
        <v>3</v>
      </c>
      <c r="Q537" s="311" t="s">
        <v>69</v>
      </c>
      <c r="R537" s="311" t="s">
        <v>109</v>
      </c>
      <c r="S537" s="312" t="s">
        <v>108</v>
      </c>
      <c r="T537" s="311" t="s">
        <v>70</v>
      </c>
      <c r="U537" s="313" t="s">
        <v>127</v>
      </c>
      <c r="V537" s="314" t="s">
        <v>128</v>
      </c>
      <c r="W537" s="315" t="s">
        <v>2</v>
      </c>
      <c r="X537" s="316" t="s">
        <v>3</v>
      </c>
      <c r="AB537" s="311" t="s">
        <v>69</v>
      </c>
      <c r="AC537" s="311" t="s">
        <v>109</v>
      </c>
      <c r="AD537" s="312" t="s">
        <v>108</v>
      </c>
      <c r="AE537" s="311" t="s">
        <v>70</v>
      </c>
      <c r="AF537" s="313" t="s">
        <v>127</v>
      </c>
      <c r="AG537" s="314" t="s">
        <v>128</v>
      </c>
      <c r="AH537" s="315" t="s">
        <v>2</v>
      </c>
      <c r="AI537" s="316" t="s">
        <v>3</v>
      </c>
    </row>
    <row r="538" spans="3:35" ht="15.6" thickTop="1" thickBot="1" x14ac:dyDescent="0.35">
      <c r="Q538" s="3"/>
      <c r="R538" s="3"/>
      <c r="T538" s="7"/>
      <c r="U538" s="7"/>
      <c r="V538" s="7"/>
      <c r="W538" s="7"/>
      <c r="X538" s="7"/>
      <c r="AA538" s="7"/>
      <c r="AB538" s="3"/>
      <c r="AC538" s="3"/>
      <c r="AD538" t="s">
        <v>108</v>
      </c>
      <c r="AE538" s="7"/>
      <c r="AF538" s="7"/>
      <c r="AG538" s="7"/>
      <c r="AH538" s="7"/>
      <c r="AI538" s="7"/>
    </row>
    <row r="539" spans="3:35" ht="15" customHeight="1" thickTop="1" x14ac:dyDescent="0.3">
      <c r="C539" s="447" t="s">
        <v>125</v>
      </c>
      <c r="E539" s="435" t="s">
        <v>110</v>
      </c>
      <c r="F539" s="281">
        <v>5</v>
      </c>
      <c r="G539" s="282" t="s">
        <v>102</v>
      </c>
      <c r="H539" s="66"/>
      <c r="I539" s="66" t="s">
        <v>5</v>
      </c>
      <c r="J539" s="321">
        <v>400</v>
      </c>
      <c r="K539" s="324">
        <v>30</v>
      </c>
      <c r="L539" s="327">
        <v>0</v>
      </c>
      <c r="M539" s="330">
        <v>25</v>
      </c>
      <c r="P539" s="435" t="s">
        <v>110</v>
      </c>
      <c r="Q539" s="281">
        <v>120</v>
      </c>
      <c r="R539" s="282" t="s">
        <v>99</v>
      </c>
      <c r="S539" s="66"/>
      <c r="T539" s="66" t="s">
        <v>6</v>
      </c>
      <c r="U539" s="268">
        <v>284.52000000000004</v>
      </c>
      <c r="V539" s="269">
        <v>23.16</v>
      </c>
      <c r="W539" s="270">
        <v>0.72</v>
      </c>
      <c r="X539" s="330">
        <v>21</v>
      </c>
      <c r="AA539" s="435" t="s">
        <v>110</v>
      </c>
      <c r="AB539" s="281">
        <v>300</v>
      </c>
      <c r="AC539" s="282" t="s">
        <v>99</v>
      </c>
      <c r="AD539" s="66"/>
      <c r="AE539" s="66" t="s">
        <v>73</v>
      </c>
      <c r="AF539" s="321">
        <v>240</v>
      </c>
      <c r="AG539" s="324">
        <v>33</v>
      </c>
      <c r="AH539" s="327">
        <v>9</v>
      </c>
      <c r="AI539" s="271">
        <v>6.8999999999999995</v>
      </c>
    </row>
    <row r="540" spans="3:35" x14ac:dyDescent="0.3">
      <c r="C540" s="447"/>
      <c r="E540" s="436"/>
      <c r="F540" s="283">
        <v>1</v>
      </c>
      <c r="G540" s="284" t="s">
        <v>101</v>
      </c>
      <c r="H540" s="60"/>
      <c r="I540" s="60" t="s">
        <v>7</v>
      </c>
      <c r="J540" s="322">
        <v>141</v>
      </c>
      <c r="K540" s="273">
        <v>5.4</v>
      </c>
      <c r="L540" s="274">
        <v>27.2</v>
      </c>
      <c r="M540" s="275">
        <v>1.7</v>
      </c>
      <c r="P540" s="436"/>
      <c r="Q540" s="283">
        <v>69.801980198019791</v>
      </c>
      <c r="R540" s="284" t="s">
        <v>99</v>
      </c>
      <c r="S540" s="60"/>
      <c r="T540" s="60" t="s">
        <v>145</v>
      </c>
      <c r="U540" s="322">
        <v>141</v>
      </c>
      <c r="V540" s="273">
        <v>7.6782178217821775</v>
      </c>
      <c r="W540" s="328">
        <v>23.034653465346533</v>
      </c>
      <c r="X540" s="275">
        <v>0.34900990099009899</v>
      </c>
      <c r="AA540" s="436"/>
      <c r="AB540" s="283">
        <v>160</v>
      </c>
      <c r="AC540" s="284" t="s">
        <v>99</v>
      </c>
      <c r="AD540" s="60"/>
      <c r="AE540" s="60" t="s">
        <v>29</v>
      </c>
      <c r="AF540" s="322">
        <v>160</v>
      </c>
      <c r="AG540" s="325">
        <v>0</v>
      </c>
      <c r="AH540" s="274">
        <v>36.800000000000004</v>
      </c>
      <c r="AI540" s="275">
        <v>1.6</v>
      </c>
    </row>
    <row r="541" spans="3:35" x14ac:dyDescent="0.3">
      <c r="C541" s="447"/>
      <c r="E541" s="436"/>
      <c r="F541" s="283">
        <v>150</v>
      </c>
      <c r="G541" s="284" t="s">
        <v>99</v>
      </c>
      <c r="H541" s="60"/>
      <c r="I541" s="60" t="s">
        <v>43</v>
      </c>
      <c r="J541" s="322">
        <v>150</v>
      </c>
      <c r="K541" s="273">
        <v>28.5</v>
      </c>
      <c r="L541" s="274">
        <v>1.5</v>
      </c>
      <c r="M541" s="331">
        <v>3</v>
      </c>
      <c r="P541" s="436"/>
      <c r="Q541" s="283">
        <v>95</v>
      </c>
      <c r="R541" s="284" t="s">
        <v>99</v>
      </c>
      <c r="S541" s="60"/>
      <c r="T541" s="60" t="s">
        <v>41</v>
      </c>
      <c r="U541" s="272">
        <v>264.09999999999997</v>
      </c>
      <c r="V541" s="273">
        <v>25.65</v>
      </c>
      <c r="W541" s="274">
        <v>1.9</v>
      </c>
      <c r="X541" s="275">
        <v>15.2</v>
      </c>
      <c r="AA541" s="436"/>
      <c r="AB541" s="283">
        <v>35</v>
      </c>
      <c r="AC541" s="284" t="s">
        <v>99</v>
      </c>
      <c r="AD541" s="60"/>
      <c r="AE541" s="60" t="s">
        <v>14</v>
      </c>
      <c r="AF541" s="322">
        <v>210</v>
      </c>
      <c r="AG541" s="273">
        <v>8.3999999999999986</v>
      </c>
      <c r="AH541" s="274">
        <v>4.1999999999999993</v>
      </c>
      <c r="AI541" s="275">
        <v>16.799999999999997</v>
      </c>
    </row>
    <row r="542" spans="3:35" x14ac:dyDescent="0.3">
      <c r="C542" s="447"/>
      <c r="E542" s="436"/>
      <c r="F542" s="283">
        <v>5</v>
      </c>
      <c r="G542" s="284" t="s">
        <v>99</v>
      </c>
      <c r="H542" s="60"/>
      <c r="I542" s="60" t="s">
        <v>15</v>
      </c>
      <c r="J542" s="272">
        <v>35.85</v>
      </c>
      <c r="K542" s="273">
        <v>0.05</v>
      </c>
      <c r="L542" s="328">
        <v>0</v>
      </c>
      <c r="M542" s="275">
        <v>4.05</v>
      </c>
      <c r="P542" s="436"/>
      <c r="Q542" s="283">
        <v>25</v>
      </c>
      <c r="R542" s="284" t="s">
        <v>99</v>
      </c>
      <c r="S542" s="60"/>
      <c r="T542" s="60" t="s">
        <v>16</v>
      </c>
      <c r="U542" s="322">
        <v>39</v>
      </c>
      <c r="V542" s="273">
        <v>2.1</v>
      </c>
      <c r="W542" s="274">
        <v>1.7</v>
      </c>
      <c r="X542" s="275">
        <v>2.65</v>
      </c>
      <c r="AA542" s="436"/>
      <c r="AB542" s="283">
        <v>30</v>
      </c>
      <c r="AC542" s="284" t="s">
        <v>99</v>
      </c>
      <c r="AD542" s="60"/>
      <c r="AE542" s="60" t="s">
        <v>134</v>
      </c>
      <c r="AF542" s="322">
        <v>120</v>
      </c>
      <c r="AG542" s="325">
        <v>24</v>
      </c>
      <c r="AH542" s="328">
        <v>3</v>
      </c>
      <c r="AI542" s="331">
        <v>1</v>
      </c>
    </row>
    <row r="543" spans="3:35" ht="15" thickBot="1" x14ac:dyDescent="0.35">
      <c r="C543" s="447"/>
      <c r="E543" s="436"/>
      <c r="F543" s="283"/>
      <c r="G543" s="284"/>
      <c r="H543" s="173"/>
      <c r="I543" s="173"/>
      <c r="J543" s="276" t="s">
        <v>108</v>
      </c>
      <c r="K543" s="277" t="s">
        <v>108</v>
      </c>
      <c r="L543" s="278" t="s">
        <v>108</v>
      </c>
      <c r="M543" s="279" t="s">
        <v>108</v>
      </c>
      <c r="P543" s="436"/>
      <c r="Q543" s="283"/>
      <c r="R543" s="284"/>
      <c r="S543" s="173"/>
      <c r="T543" s="173"/>
      <c r="U543" s="276"/>
      <c r="V543" s="277"/>
      <c r="W543" s="278"/>
      <c r="X543" s="279"/>
      <c r="AA543" s="436"/>
      <c r="AB543" s="283"/>
      <c r="AC543" s="284"/>
      <c r="AD543" s="173"/>
      <c r="AE543" s="173"/>
      <c r="AF543" s="276"/>
      <c r="AG543" s="277"/>
      <c r="AH543" s="278"/>
      <c r="AI543" s="279"/>
    </row>
    <row r="544" spans="3:35" ht="15.6" thickTop="1" thickBot="1" x14ac:dyDescent="0.35">
      <c r="C544" s="447"/>
      <c r="E544" s="436"/>
      <c r="F544" s="283"/>
      <c r="G544" s="285"/>
      <c r="H544" s="197" t="s">
        <v>107</v>
      </c>
      <c r="I544" s="198"/>
      <c r="J544" s="199">
        <v>726.85</v>
      </c>
      <c r="K544" s="323">
        <v>63.949999999999996</v>
      </c>
      <c r="L544" s="199">
        <v>28.7</v>
      </c>
      <c r="M544" s="200">
        <v>33.75</v>
      </c>
      <c r="P544" s="436"/>
      <c r="Q544" s="283"/>
      <c r="R544" s="285"/>
      <c r="S544" s="197" t="s">
        <v>107</v>
      </c>
      <c r="T544" s="198"/>
      <c r="U544" s="199">
        <v>728.62</v>
      </c>
      <c r="V544" s="199">
        <v>58.588217821782173</v>
      </c>
      <c r="W544" s="199">
        <v>27.35465346534653</v>
      </c>
      <c r="X544" s="200">
        <v>39.199009900990099</v>
      </c>
      <c r="AA544" s="436"/>
      <c r="AB544" s="283"/>
      <c r="AC544" s="285"/>
      <c r="AD544" s="197" t="s">
        <v>107</v>
      </c>
      <c r="AE544" s="198"/>
      <c r="AF544" s="323">
        <v>730</v>
      </c>
      <c r="AG544" s="199">
        <v>65.400000000000006</v>
      </c>
      <c r="AH544" s="323">
        <v>53</v>
      </c>
      <c r="AI544" s="200">
        <v>26.299999999999997</v>
      </c>
    </row>
    <row r="545" spans="3:35" ht="15.6" thickTop="1" thickBot="1" x14ac:dyDescent="0.35">
      <c r="C545" s="447"/>
      <c r="E545" s="437"/>
      <c r="F545" s="286"/>
      <c r="G545" s="287"/>
      <c r="H545" s="174"/>
      <c r="I545" s="174"/>
      <c r="J545" s="208" t="s">
        <v>108</v>
      </c>
      <c r="K545" s="217" t="s">
        <v>108</v>
      </c>
      <c r="L545" s="227" t="s">
        <v>108</v>
      </c>
      <c r="M545" s="233" t="s">
        <v>108</v>
      </c>
      <c r="P545" s="437"/>
      <c r="Q545" s="286"/>
      <c r="R545" s="287"/>
      <c r="S545" s="174"/>
      <c r="T545" s="174"/>
      <c r="U545" s="208" t="s">
        <v>108</v>
      </c>
      <c r="V545" s="217" t="s">
        <v>108</v>
      </c>
      <c r="W545" s="227" t="s">
        <v>108</v>
      </c>
      <c r="X545" s="233" t="s">
        <v>108</v>
      </c>
      <c r="AA545" s="437"/>
      <c r="AB545" s="286"/>
      <c r="AC545" s="287"/>
      <c r="AD545" s="174"/>
      <c r="AE545" s="174"/>
      <c r="AF545" s="208" t="s">
        <v>108</v>
      </c>
      <c r="AG545" s="217" t="s">
        <v>108</v>
      </c>
      <c r="AH545" s="227" t="s">
        <v>108</v>
      </c>
      <c r="AI545" s="233" t="s">
        <v>108</v>
      </c>
    </row>
    <row r="546" spans="3:35" x14ac:dyDescent="0.3">
      <c r="C546" s="447"/>
    </row>
    <row r="547" spans="3:35" ht="15" thickBot="1" x14ac:dyDescent="0.35">
      <c r="C547" s="447"/>
    </row>
    <row r="548" spans="3:35" ht="15" customHeight="1" thickTop="1" x14ac:dyDescent="0.3">
      <c r="C548" s="447"/>
      <c r="E548" s="438" t="s">
        <v>111</v>
      </c>
      <c r="F548" s="112">
        <v>250</v>
      </c>
      <c r="G548" s="288" t="s">
        <v>99</v>
      </c>
      <c r="H548" s="67"/>
      <c r="I548" s="67" t="s">
        <v>18</v>
      </c>
      <c r="J548" s="268">
        <v>162.5</v>
      </c>
      <c r="K548" s="324">
        <v>30</v>
      </c>
      <c r="L548" s="327">
        <v>10</v>
      </c>
      <c r="M548" s="271">
        <v>2.5</v>
      </c>
      <c r="P548" s="438" t="s">
        <v>111</v>
      </c>
      <c r="Q548" s="112">
        <v>150</v>
      </c>
      <c r="R548" s="288" t="s">
        <v>99</v>
      </c>
      <c r="S548" s="67"/>
      <c r="T548" s="67" t="s">
        <v>44</v>
      </c>
      <c r="U548" s="268">
        <v>166.5</v>
      </c>
      <c r="V548" s="269">
        <v>36.900000000000006</v>
      </c>
      <c r="W548" s="327">
        <v>3</v>
      </c>
      <c r="X548" s="271">
        <v>0.75</v>
      </c>
      <c r="AA548" s="438" t="s">
        <v>111</v>
      </c>
      <c r="AB548" s="112">
        <v>165</v>
      </c>
      <c r="AC548" s="288" t="s">
        <v>99</v>
      </c>
      <c r="AD548" s="67"/>
      <c r="AE548" s="67" t="s">
        <v>43</v>
      </c>
      <c r="AF548" s="321">
        <v>165</v>
      </c>
      <c r="AG548" s="269">
        <v>31.349999999999998</v>
      </c>
      <c r="AH548" s="270">
        <v>1.65</v>
      </c>
      <c r="AI548" s="271">
        <v>3.3</v>
      </c>
    </row>
    <row r="549" spans="3:35" x14ac:dyDescent="0.3">
      <c r="C549" s="447"/>
      <c r="E549" s="439"/>
      <c r="F549" s="113">
        <v>300</v>
      </c>
      <c r="G549" s="289" t="s">
        <v>99</v>
      </c>
      <c r="H549" s="62"/>
      <c r="I549" s="62" t="s">
        <v>29</v>
      </c>
      <c r="J549" s="322">
        <v>300</v>
      </c>
      <c r="K549" s="325">
        <v>0</v>
      </c>
      <c r="L549" s="328">
        <v>69</v>
      </c>
      <c r="M549" s="331">
        <v>3</v>
      </c>
      <c r="P549" s="439"/>
      <c r="Q549" s="113">
        <v>7.5</v>
      </c>
      <c r="R549" s="289" t="s">
        <v>103</v>
      </c>
      <c r="S549" s="62"/>
      <c r="T549" s="62" t="s">
        <v>8</v>
      </c>
      <c r="U549" s="272">
        <v>292.5</v>
      </c>
      <c r="V549" s="325">
        <v>6</v>
      </c>
      <c r="W549" s="328">
        <v>60</v>
      </c>
      <c r="X549" s="275">
        <v>2.25</v>
      </c>
      <c r="AA549" s="439"/>
      <c r="AB549" s="113">
        <v>8</v>
      </c>
      <c r="AC549" s="289" t="s">
        <v>103</v>
      </c>
      <c r="AD549" s="62"/>
      <c r="AE549" s="62" t="s">
        <v>17</v>
      </c>
      <c r="AF549" s="272">
        <v>283.2</v>
      </c>
      <c r="AG549" s="325">
        <v>8</v>
      </c>
      <c r="AH549" s="274">
        <v>50.400000000000006</v>
      </c>
      <c r="AI549" s="331">
        <v>4</v>
      </c>
    </row>
    <row r="550" spans="3:35" x14ac:dyDescent="0.3">
      <c r="C550" s="447"/>
      <c r="E550" s="439"/>
      <c r="F550" s="106">
        <v>30</v>
      </c>
      <c r="G550" s="289" t="s">
        <v>99</v>
      </c>
      <c r="H550" s="62"/>
      <c r="I550" s="62" t="s">
        <v>134</v>
      </c>
      <c r="J550" s="322">
        <v>120</v>
      </c>
      <c r="K550" s="325">
        <v>24</v>
      </c>
      <c r="L550" s="328">
        <v>3</v>
      </c>
      <c r="M550" s="331">
        <v>1</v>
      </c>
      <c r="P550" s="439"/>
      <c r="Q550" s="113">
        <v>150</v>
      </c>
      <c r="R550" s="289" t="s">
        <v>99</v>
      </c>
      <c r="S550" s="62"/>
      <c r="T550" s="62" t="s">
        <v>73</v>
      </c>
      <c r="U550" s="322">
        <v>120</v>
      </c>
      <c r="V550" s="273">
        <v>16.5</v>
      </c>
      <c r="W550" s="274">
        <v>4.5</v>
      </c>
      <c r="X550" s="275">
        <v>3.4499999999999997</v>
      </c>
      <c r="AA550" s="439"/>
      <c r="AB550" s="113">
        <v>60</v>
      </c>
      <c r="AC550" s="289" t="s">
        <v>99</v>
      </c>
      <c r="AD550" s="62"/>
      <c r="AE550" s="62" t="s">
        <v>24</v>
      </c>
      <c r="AF550" s="272">
        <v>103.35</v>
      </c>
      <c r="AG550" s="325">
        <v>12</v>
      </c>
      <c r="AH550" s="274">
        <v>1.2</v>
      </c>
      <c r="AI550" s="275">
        <v>4.8</v>
      </c>
    </row>
    <row r="551" spans="3:35" x14ac:dyDescent="0.3">
      <c r="C551" s="447"/>
      <c r="E551" s="439"/>
      <c r="F551" s="113"/>
      <c r="G551" s="289"/>
      <c r="H551" s="62"/>
      <c r="I551" s="62"/>
      <c r="J551" s="272"/>
      <c r="K551" s="273"/>
      <c r="L551" s="274"/>
      <c r="M551" s="275"/>
      <c r="P551" s="439"/>
      <c r="Q551" s="113"/>
      <c r="R551" s="289"/>
      <c r="S551" s="62"/>
      <c r="T551" s="62"/>
      <c r="U551" s="272"/>
      <c r="V551" s="273"/>
      <c r="W551" s="274"/>
      <c r="X551" s="275"/>
      <c r="AA551" s="439"/>
      <c r="AB551" s="113">
        <v>10</v>
      </c>
      <c r="AC551" s="289" t="s">
        <v>99</v>
      </c>
      <c r="AD551" s="62"/>
      <c r="AE551" s="62" t="s">
        <v>19</v>
      </c>
      <c r="AF551" s="322">
        <v>23</v>
      </c>
      <c r="AG551" s="273">
        <v>0.70000000000000007</v>
      </c>
      <c r="AH551" s="274">
        <v>0.5</v>
      </c>
      <c r="AI551" s="331">
        <v>2</v>
      </c>
    </row>
    <row r="552" spans="3:35" ht="15" thickBot="1" x14ac:dyDescent="0.35">
      <c r="C552" s="447"/>
      <c r="E552" s="439"/>
      <c r="F552" s="113"/>
      <c r="G552" s="289"/>
      <c r="H552" s="70"/>
      <c r="I552" s="70"/>
      <c r="J552" s="276"/>
      <c r="K552" s="277"/>
      <c r="L552" s="278"/>
      <c r="M552" s="279"/>
      <c r="P552" s="439"/>
      <c r="Q552" s="113"/>
      <c r="R552" s="289"/>
      <c r="S552" s="70"/>
      <c r="T552" s="70"/>
      <c r="U552" s="276"/>
      <c r="V552" s="277"/>
      <c r="W552" s="278"/>
      <c r="X552" s="279"/>
      <c r="AA552" s="439"/>
      <c r="AB552" s="113"/>
      <c r="AC552" s="289"/>
      <c r="AD552" s="70"/>
      <c r="AE552" s="70"/>
      <c r="AF552" s="276"/>
      <c r="AG552" s="277"/>
      <c r="AH552" s="278"/>
      <c r="AI552" s="279"/>
    </row>
    <row r="553" spans="3:35" ht="15.6" thickTop="1" thickBot="1" x14ac:dyDescent="0.35">
      <c r="C553" s="447"/>
      <c r="E553" s="439"/>
      <c r="F553" s="113"/>
      <c r="G553" s="290"/>
      <c r="H553" s="197" t="s">
        <v>107</v>
      </c>
      <c r="I553" s="198"/>
      <c r="J553" s="199">
        <v>582.5</v>
      </c>
      <c r="K553" s="323">
        <v>54</v>
      </c>
      <c r="L553" s="323">
        <v>82</v>
      </c>
      <c r="M553" s="200">
        <v>6.5</v>
      </c>
      <c r="P553" s="439"/>
      <c r="Q553" s="113"/>
      <c r="R553" s="290"/>
      <c r="S553" s="197" t="s">
        <v>107</v>
      </c>
      <c r="T553" s="198"/>
      <c r="U553" s="323">
        <v>579</v>
      </c>
      <c r="V553" s="199">
        <v>59.400000000000006</v>
      </c>
      <c r="W553" s="199">
        <v>67.5</v>
      </c>
      <c r="X553" s="200">
        <v>6.4499999999999993</v>
      </c>
      <c r="AA553" s="439"/>
      <c r="AB553" s="113"/>
      <c r="AC553" s="290"/>
      <c r="AD553" s="197" t="s">
        <v>107</v>
      </c>
      <c r="AE553" s="198"/>
      <c r="AF553" s="199">
        <v>574.54999999999995</v>
      </c>
      <c r="AG553" s="199">
        <v>52.05</v>
      </c>
      <c r="AH553" s="199">
        <v>53.750000000000007</v>
      </c>
      <c r="AI553" s="200">
        <v>14.1</v>
      </c>
    </row>
    <row r="554" spans="3:35" ht="15.6" thickTop="1" thickBot="1" x14ac:dyDescent="0.35">
      <c r="C554" s="447"/>
      <c r="E554" s="440"/>
      <c r="F554" s="114"/>
      <c r="G554" s="291"/>
      <c r="H554" s="177"/>
      <c r="I554" s="177"/>
      <c r="J554" s="208" t="s">
        <v>108</v>
      </c>
      <c r="K554" s="217" t="s">
        <v>108</v>
      </c>
      <c r="L554" s="227" t="s">
        <v>108</v>
      </c>
      <c r="M554" s="233" t="s">
        <v>108</v>
      </c>
      <c r="P554" s="440"/>
      <c r="Q554" s="114"/>
      <c r="R554" s="291"/>
      <c r="S554" s="177"/>
      <c r="T554" s="177"/>
      <c r="U554" s="208" t="s">
        <v>108</v>
      </c>
      <c r="V554" s="217" t="s">
        <v>108</v>
      </c>
      <c r="W554" s="227" t="s">
        <v>108</v>
      </c>
      <c r="X554" s="233" t="s">
        <v>108</v>
      </c>
      <c r="AA554" s="440"/>
      <c r="AB554" s="114"/>
      <c r="AC554" s="291"/>
      <c r="AD554" s="177"/>
      <c r="AE554" s="177"/>
      <c r="AF554" s="208" t="s">
        <v>108</v>
      </c>
      <c r="AG554" s="217" t="s">
        <v>108</v>
      </c>
      <c r="AH554" s="227" t="s">
        <v>108</v>
      </c>
      <c r="AI554" s="233" t="s">
        <v>108</v>
      </c>
    </row>
    <row r="555" spans="3:35" x14ac:dyDescent="0.3">
      <c r="C555" s="447"/>
    </row>
    <row r="556" spans="3:35" ht="15" thickBot="1" x14ac:dyDescent="0.35">
      <c r="C556" s="447"/>
    </row>
    <row r="557" spans="3:35" ht="15" customHeight="1" thickTop="1" x14ac:dyDescent="0.3">
      <c r="C557" s="447"/>
      <c r="E557" s="441" t="s">
        <v>112</v>
      </c>
      <c r="F557" s="139">
        <v>250</v>
      </c>
      <c r="G557" s="292" t="s">
        <v>99</v>
      </c>
      <c r="H557" s="87"/>
      <c r="I557" s="87" t="s">
        <v>23</v>
      </c>
      <c r="J557" s="321">
        <v>275</v>
      </c>
      <c r="K557" s="269">
        <v>57.5</v>
      </c>
      <c r="L557" s="327">
        <v>0</v>
      </c>
      <c r="M557" s="330">
        <v>5</v>
      </c>
      <c r="P557" s="441" t="s">
        <v>112</v>
      </c>
      <c r="Q557" s="139">
        <v>250</v>
      </c>
      <c r="R557" s="292" t="s">
        <v>99</v>
      </c>
      <c r="S557" s="87"/>
      <c r="T557" s="87" t="s">
        <v>51</v>
      </c>
      <c r="U557" s="321">
        <v>275</v>
      </c>
      <c r="V557" s="269">
        <v>52.5</v>
      </c>
      <c r="W557" s="327">
        <v>0</v>
      </c>
      <c r="X557" s="271">
        <v>5.75</v>
      </c>
      <c r="AA557" s="441" t="s">
        <v>112</v>
      </c>
      <c r="AB557" s="139">
        <v>150</v>
      </c>
      <c r="AC557" s="292" t="s">
        <v>99</v>
      </c>
      <c r="AD557" s="87"/>
      <c r="AE557" s="87" t="s">
        <v>86</v>
      </c>
      <c r="AF557" s="321">
        <v>234</v>
      </c>
      <c r="AG557" s="324">
        <v>30</v>
      </c>
      <c r="AH557" s="327">
        <v>0</v>
      </c>
      <c r="AI557" s="330">
        <v>12</v>
      </c>
    </row>
    <row r="558" spans="3:35" x14ac:dyDescent="0.3">
      <c r="C558" s="447"/>
      <c r="E558" s="442"/>
      <c r="F558" s="140">
        <v>350</v>
      </c>
      <c r="G558" s="293" t="s">
        <v>99</v>
      </c>
      <c r="H558" s="89"/>
      <c r="I558" s="89" t="s">
        <v>42</v>
      </c>
      <c r="J558" s="322">
        <v>455</v>
      </c>
      <c r="K558" s="273">
        <v>8.4</v>
      </c>
      <c r="L558" s="274">
        <v>100.10000000000001</v>
      </c>
      <c r="M558" s="275">
        <v>0.70000000000000007</v>
      </c>
      <c r="P558" s="442"/>
      <c r="Q558" s="140">
        <v>520</v>
      </c>
      <c r="R558" s="293" t="s">
        <v>99</v>
      </c>
      <c r="S558" s="89"/>
      <c r="T558" s="89" t="s">
        <v>54</v>
      </c>
      <c r="U558" s="272">
        <v>457.6</v>
      </c>
      <c r="V558" s="273">
        <v>5.2</v>
      </c>
      <c r="W558" s="274">
        <v>109.2</v>
      </c>
      <c r="X558" s="331">
        <v>0</v>
      </c>
      <c r="AA558" s="442"/>
      <c r="AB558" s="140">
        <v>320</v>
      </c>
      <c r="AC558" s="293" t="s">
        <v>99</v>
      </c>
      <c r="AD558" s="89"/>
      <c r="AE558" s="89" t="s">
        <v>87</v>
      </c>
      <c r="AF558" s="272">
        <v>444.8</v>
      </c>
      <c r="AG558" s="273">
        <v>13.76</v>
      </c>
      <c r="AH558" s="274">
        <v>88.64</v>
      </c>
      <c r="AI558" s="275">
        <v>1.6</v>
      </c>
    </row>
    <row r="559" spans="3:35" x14ac:dyDescent="0.3">
      <c r="C559" s="447"/>
      <c r="E559" s="442"/>
      <c r="F559" s="140">
        <v>5</v>
      </c>
      <c r="G559" s="293" t="s">
        <v>99</v>
      </c>
      <c r="H559" s="89"/>
      <c r="I559" s="89" t="s">
        <v>15</v>
      </c>
      <c r="J559" s="272">
        <v>35.85</v>
      </c>
      <c r="K559" s="273">
        <v>0.05</v>
      </c>
      <c r="L559" s="328">
        <v>0</v>
      </c>
      <c r="M559" s="275">
        <v>4.05</v>
      </c>
      <c r="P559" s="442"/>
      <c r="Q559" s="140">
        <v>3.9833333333333334</v>
      </c>
      <c r="R559" s="293" t="s">
        <v>137</v>
      </c>
      <c r="S559" s="89"/>
      <c r="T559" s="89" t="s">
        <v>21</v>
      </c>
      <c r="U559" s="272">
        <v>35.85</v>
      </c>
      <c r="V559" s="325">
        <v>0</v>
      </c>
      <c r="W559" s="328">
        <v>0</v>
      </c>
      <c r="X559" s="275">
        <v>3.9434999999999998</v>
      </c>
      <c r="AA559" s="442"/>
      <c r="AB559" s="140">
        <v>10</v>
      </c>
      <c r="AC559" s="293" t="s">
        <v>99</v>
      </c>
      <c r="AD559" s="89"/>
      <c r="AE559" s="89" t="s">
        <v>15</v>
      </c>
      <c r="AF559" s="272">
        <v>71.7</v>
      </c>
      <c r="AG559" s="273">
        <v>0.1</v>
      </c>
      <c r="AH559" s="328">
        <v>0</v>
      </c>
      <c r="AI559" s="275">
        <v>8.1</v>
      </c>
    </row>
    <row r="560" spans="3:35" x14ac:dyDescent="0.3">
      <c r="C560" s="447"/>
      <c r="E560" s="442"/>
      <c r="F560" s="140"/>
      <c r="G560" s="293"/>
      <c r="H560" s="89"/>
      <c r="I560" s="89"/>
      <c r="J560" s="272"/>
      <c r="K560" s="273"/>
      <c r="L560" s="274"/>
      <c r="M560" s="275"/>
      <c r="P560" s="442"/>
      <c r="Q560" s="140"/>
      <c r="R560" s="293"/>
      <c r="S560" s="89"/>
      <c r="T560" s="89"/>
      <c r="U560" s="272"/>
      <c r="V560" s="273"/>
      <c r="W560" s="274"/>
      <c r="X560" s="275"/>
      <c r="AA560" s="442"/>
      <c r="AB560" s="140"/>
      <c r="AC560" s="293"/>
      <c r="AD560" s="89"/>
      <c r="AE560" s="89"/>
      <c r="AF560" s="272"/>
      <c r="AG560" s="273"/>
      <c r="AH560" s="274"/>
      <c r="AI560" s="275"/>
    </row>
    <row r="561" spans="3:35" ht="15" thickBot="1" x14ac:dyDescent="0.35">
      <c r="C561" s="447"/>
      <c r="E561" s="442"/>
      <c r="F561" s="140"/>
      <c r="G561" s="293"/>
      <c r="H561" s="105"/>
      <c r="I561" s="105"/>
      <c r="J561" s="207"/>
      <c r="K561" s="216"/>
      <c r="L561" s="226"/>
      <c r="M561" s="232"/>
      <c r="P561" s="442"/>
      <c r="Q561" s="140"/>
      <c r="R561" s="293"/>
      <c r="S561" s="105"/>
      <c r="T561" s="105"/>
      <c r="U561" s="207"/>
      <c r="V561" s="216"/>
      <c r="W561" s="226"/>
      <c r="X561" s="232"/>
      <c r="AA561" s="442"/>
      <c r="AB561" s="140"/>
      <c r="AC561" s="293"/>
      <c r="AD561" s="105"/>
      <c r="AE561" s="105"/>
      <c r="AF561" s="207"/>
      <c r="AG561" s="216"/>
      <c r="AH561" s="226"/>
      <c r="AI561" s="232"/>
    </row>
    <row r="562" spans="3:35" ht="15.6" thickTop="1" thickBot="1" x14ac:dyDescent="0.35">
      <c r="C562" s="447"/>
      <c r="E562" s="442"/>
      <c r="F562" s="140"/>
      <c r="G562" s="294"/>
      <c r="H562" s="197" t="s">
        <v>107</v>
      </c>
      <c r="I562" s="198"/>
      <c r="J562" s="199">
        <v>765.85</v>
      </c>
      <c r="K562" s="323">
        <v>65.95</v>
      </c>
      <c r="L562" s="199">
        <v>100.10000000000001</v>
      </c>
      <c r="M562" s="200">
        <v>9.75</v>
      </c>
      <c r="P562" s="442"/>
      <c r="Q562" s="140"/>
      <c r="R562" s="294"/>
      <c r="S562" s="197" t="s">
        <v>107</v>
      </c>
      <c r="T562" s="198"/>
      <c r="U562" s="199">
        <v>768.45</v>
      </c>
      <c r="V562" s="199">
        <v>57.7</v>
      </c>
      <c r="W562" s="199">
        <v>109.2</v>
      </c>
      <c r="X562" s="200">
        <v>9.6935000000000002</v>
      </c>
      <c r="AA562" s="442"/>
      <c r="AB562" s="140"/>
      <c r="AC562" s="294"/>
      <c r="AD562" s="197" t="s">
        <v>107</v>
      </c>
      <c r="AE562" s="198"/>
      <c r="AF562" s="199">
        <v>750.5</v>
      </c>
      <c r="AG562" s="199">
        <v>43.86</v>
      </c>
      <c r="AH562" s="199">
        <v>88.64</v>
      </c>
      <c r="AI562" s="200">
        <v>21.7</v>
      </c>
    </row>
    <row r="563" spans="3:35" ht="15.6" thickTop="1" thickBot="1" x14ac:dyDescent="0.35">
      <c r="C563" s="447"/>
      <c r="E563" s="443"/>
      <c r="F563" s="142"/>
      <c r="G563" s="295"/>
      <c r="H563" s="180"/>
      <c r="I563" s="180"/>
      <c r="J563" s="208"/>
      <c r="K563" s="217"/>
      <c r="L563" s="227"/>
      <c r="M563" s="233"/>
      <c r="P563" s="443"/>
      <c r="Q563" s="142"/>
      <c r="R563" s="295"/>
      <c r="S563" s="180"/>
      <c r="T563" s="180"/>
      <c r="U563" s="208"/>
      <c r="V563" s="217"/>
      <c r="W563" s="227"/>
      <c r="X563" s="233"/>
      <c r="AA563" s="443"/>
      <c r="AB563" s="142"/>
      <c r="AC563" s="295"/>
      <c r="AD563" s="180"/>
      <c r="AE563" s="180"/>
      <c r="AF563" s="208"/>
      <c r="AG563" s="217"/>
      <c r="AH563" s="227"/>
      <c r="AI563" s="233"/>
    </row>
    <row r="564" spans="3:35" x14ac:dyDescent="0.3">
      <c r="C564" s="447"/>
    </row>
    <row r="565" spans="3:35" ht="15" thickBot="1" x14ac:dyDescent="0.35">
      <c r="C565" s="447"/>
    </row>
    <row r="566" spans="3:35" ht="15" customHeight="1" thickTop="1" x14ac:dyDescent="0.3">
      <c r="C566" s="447"/>
      <c r="E566" s="444" t="s">
        <v>113</v>
      </c>
      <c r="F566" s="115">
        <v>100</v>
      </c>
      <c r="G566" s="296" t="s">
        <v>99</v>
      </c>
      <c r="H566" s="74"/>
      <c r="I566" s="74" t="s">
        <v>10</v>
      </c>
      <c r="J566" s="321">
        <v>360</v>
      </c>
      <c r="K566" s="324">
        <v>13</v>
      </c>
      <c r="L566" s="327">
        <v>68</v>
      </c>
      <c r="M566" s="330">
        <v>7</v>
      </c>
      <c r="P566" s="444" t="s">
        <v>113</v>
      </c>
      <c r="Q566" s="115">
        <v>70</v>
      </c>
      <c r="R566" s="296" t="s">
        <v>99</v>
      </c>
      <c r="S566" s="74"/>
      <c r="T566" s="74" t="s">
        <v>40</v>
      </c>
      <c r="U566" s="268">
        <v>268.09999999999997</v>
      </c>
      <c r="V566" s="269">
        <v>4.55</v>
      </c>
      <c r="W566" s="270">
        <v>60.55</v>
      </c>
      <c r="X566" s="271">
        <v>0.7</v>
      </c>
      <c r="AA566" s="444" t="s">
        <v>113</v>
      </c>
      <c r="AB566" s="115">
        <v>150</v>
      </c>
      <c r="AC566" s="296" t="s">
        <v>99</v>
      </c>
      <c r="AD566" s="74"/>
      <c r="AE566" s="74" t="s">
        <v>145</v>
      </c>
      <c r="AF566" s="321">
        <v>303</v>
      </c>
      <c r="AG566" s="269">
        <v>16.5</v>
      </c>
      <c r="AH566" s="270">
        <v>49.5</v>
      </c>
      <c r="AI566" s="271">
        <v>0.75</v>
      </c>
    </row>
    <row r="567" spans="3:35" x14ac:dyDescent="0.3">
      <c r="C567" s="447"/>
      <c r="E567" s="445"/>
      <c r="F567" s="116">
        <v>50</v>
      </c>
      <c r="G567" s="297" t="s">
        <v>99</v>
      </c>
      <c r="H567" s="76"/>
      <c r="I567" s="76" t="s">
        <v>14</v>
      </c>
      <c r="J567" s="322">
        <v>300</v>
      </c>
      <c r="K567" s="325">
        <v>12</v>
      </c>
      <c r="L567" s="328">
        <v>6</v>
      </c>
      <c r="M567" s="331">
        <v>24</v>
      </c>
      <c r="P567" s="445"/>
      <c r="Q567" s="116">
        <v>25</v>
      </c>
      <c r="R567" s="297" t="s">
        <v>99</v>
      </c>
      <c r="S567" s="76"/>
      <c r="T567" s="76" t="s">
        <v>27</v>
      </c>
      <c r="U567" s="272">
        <v>163.5</v>
      </c>
      <c r="V567" s="273">
        <v>3.75</v>
      </c>
      <c r="W567" s="274">
        <v>3.5</v>
      </c>
      <c r="X567" s="275">
        <v>16.25</v>
      </c>
      <c r="AA567" s="445"/>
      <c r="AB567" s="116">
        <v>100</v>
      </c>
      <c r="AC567" s="297" t="s">
        <v>99</v>
      </c>
      <c r="AD567" s="76"/>
      <c r="AE567" s="76" t="s">
        <v>80</v>
      </c>
      <c r="AF567" s="322">
        <v>160</v>
      </c>
      <c r="AG567" s="325">
        <v>2</v>
      </c>
      <c r="AH567" s="274">
        <v>8.5299999999999994</v>
      </c>
      <c r="AI567" s="275">
        <v>14.66</v>
      </c>
    </row>
    <row r="568" spans="3:35" x14ac:dyDescent="0.3">
      <c r="C568" s="447"/>
      <c r="E568" s="445"/>
      <c r="F568" s="116">
        <v>100</v>
      </c>
      <c r="G568" s="297" t="s">
        <v>99</v>
      </c>
      <c r="H568" s="76"/>
      <c r="I568" s="76" t="s">
        <v>25</v>
      </c>
      <c r="J568" s="322">
        <v>60</v>
      </c>
      <c r="K568" s="325">
        <v>1</v>
      </c>
      <c r="L568" s="328">
        <v>14</v>
      </c>
      <c r="M568" s="331">
        <v>0</v>
      </c>
      <c r="P568" s="445"/>
      <c r="Q568" s="116">
        <v>130</v>
      </c>
      <c r="R568" s="297" t="s">
        <v>99</v>
      </c>
      <c r="S568" s="76"/>
      <c r="T568" s="76" t="s">
        <v>26</v>
      </c>
      <c r="U568" s="272">
        <v>58.5</v>
      </c>
      <c r="V568" s="273">
        <v>1.3</v>
      </c>
      <c r="W568" s="274">
        <v>6.5</v>
      </c>
      <c r="X568" s="331">
        <v>0</v>
      </c>
      <c r="AA568" s="445"/>
      <c r="AB568" s="116">
        <v>5</v>
      </c>
      <c r="AC568" s="297" t="s">
        <v>99</v>
      </c>
      <c r="AD568" s="76"/>
      <c r="AE568" s="76" t="s">
        <v>15</v>
      </c>
      <c r="AF568" s="272">
        <v>35.85</v>
      </c>
      <c r="AG568" s="273">
        <v>0.05</v>
      </c>
      <c r="AH568" s="328">
        <v>0</v>
      </c>
      <c r="AI568" s="275">
        <v>4.05</v>
      </c>
    </row>
    <row r="569" spans="3:35" x14ac:dyDescent="0.3">
      <c r="C569" s="447"/>
      <c r="E569" s="445"/>
      <c r="F569" s="107">
        <v>30</v>
      </c>
      <c r="G569" s="297" t="s">
        <v>99</v>
      </c>
      <c r="H569" s="76"/>
      <c r="I569" s="76" t="s">
        <v>134</v>
      </c>
      <c r="J569" s="322">
        <v>120</v>
      </c>
      <c r="K569" s="325">
        <v>24</v>
      </c>
      <c r="L569" s="328">
        <v>3</v>
      </c>
      <c r="M569" s="331">
        <v>1</v>
      </c>
      <c r="P569" s="445"/>
      <c r="Q569" s="116">
        <v>250</v>
      </c>
      <c r="R569" s="297" t="s">
        <v>99</v>
      </c>
      <c r="S569" s="76"/>
      <c r="T569" s="76" t="s">
        <v>73</v>
      </c>
      <c r="U569" s="322">
        <v>200</v>
      </c>
      <c r="V569" s="273">
        <v>27.5</v>
      </c>
      <c r="W569" s="274">
        <v>7.5</v>
      </c>
      <c r="X569" s="275">
        <v>5.75</v>
      </c>
      <c r="AA569" s="445"/>
      <c r="AB569" s="116">
        <v>100</v>
      </c>
      <c r="AC569" s="297" t="s">
        <v>99</v>
      </c>
      <c r="AD569" s="76"/>
      <c r="AE569" s="76" t="s">
        <v>34</v>
      </c>
      <c r="AF569" s="322">
        <v>100</v>
      </c>
      <c r="AG569" s="325">
        <v>21</v>
      </c>
      <c r="AH569" s="328">
        <v>1</v>
      </c>
      <c r="AI569" s="331">
        <v>2</v>
      </c>
    </row>
    <row r="570" spans="3:35" x14ac:dyDescent="0.3">
      <c r="C570" s="447"/>
      <c r="E570" s="445"/>
      <c r="F570" s="116"/>
      <c r="G570" s="297"/>
      <c r="H570" s="76"/>
      <c r="I570" s="76"/>
      <c r="J570" s="272"/>
      <c r="K570" s="273"/>
      <c r="L570" s="274"/>
      <c r="M570" s="275"/>
      <c r="P570" s="445"/>
      <c r="Q570" s="116">
        <v>30</v>
      </c>
      <c r="R570" s="297" t="s">
        <v>99</v>
      </c>
      <c r="S570" s="76"/>
      <c r="T570" s="76" t="s">
        <v>20</v>
      </c>
      <c r="U570" s="272">
        <v>145.79999999999998</v>
      </c>
      <c r="V570" s="325">
        <v>6</v>
      </c>
      <c r="W570" s="274">
        <v>9.9</v>
      </c>
      <c r="X570" s="275">
        <v>9.2999999999999989</v>
      </c>
      <c r="AA570" s="445"/>
      <c r="AB570" s="116">
        <v>3</v>
      </c>
      <c r="AC570" s="297" t="s">
        <v>100</v>
      </c>
      <c r="AD570" s="76"/>
      <c r="AE570" s="76" t="s">
        <v>5</v>
      </c>
      <c r="AF570" s="322">
        <v>240</v>
      </c>
      <c r="AG570" s="325">
        <v>18</v>
      </c>
      <c r="AH570" s="328">
        <v>0</v>
      </c>
      <c r="AI570" s="331">
        <v>15</v>
      </c>
    </row>
    <row r="571" spans="3:35" ht="15" thickBot="1" x14ac:dyDescent="0.35">
      <c r="C571" s="447"/>
      <c r="E571" s="445"/>
      <c r="F571" s="116"/>
      <c r="G571" s="297"/>
      <c r="H571" s="184"/>
      <c r="I571" s="184"/>
      <c r="J571" s="207"/>
      <c r="K571" s="216"/>
      <c r="L571" s="226"/>
      <c r="M571" s="232"/>
      <c r="P571" s="445"/>
      <c r="Q571" s="116"/>
      <c r="R571" s="297"/>
      <c r="S571" s="184"/>
      <c r="T571" s="184"/>
      <c r="U571" s="207"/>
      <c r="V571" s="216"/>
      <c r="W571" s="226"/>
      <c r="X571" s="232"/>
      <c r="AA571" s="445"/>
      <c r="AB571" s="116"/>
      <c r="AC571" s="297"/>
      <c r="AD571" s="184"/>
      <c r="AE571" s="184"/>
      <c r="AF571" s="207"/>
      <c r="AG571" s="216"/>
      <c r="AH571" s="226"/>
      <c r="AI571" s="232"/>
    </row>
    <row r="572" spans="3:35" ht="15.6" thickTop="1" thickBot="1" x14ac:dyDescent="0.35">
      <c r="C572" s="447"/>
      <c r="E572" s="445"/>
      <c r="F572" s="116"/>
      <c r="G572" s="298"/>
      <c r="H572" s="197" t="s">
        <v>107</v>
      </c>
      <c r="I572" s="198"/>
      <c r="J572" s="323">
        <v>840</v>
      </c>
      <c r="K572" s="323">
        <v>50</v>
      </c>
      <c r="L572" s="323">
        <v>91</v>
      </c>
      <c r="M572" s="332">
        <v>32</v>
      </c>
      <c r="P572" s="445"/>
      <c r="Q572" s="116"/>
      <c r="R572" s="298"/>
      <c r="S572" s="197" t="s">
        <v>107</v>
      </c>
      <c r="T572" s="198"/>
      <c r="U572" s="199">
        <v>835.89999999999986</v>
      </c>
      <c r="V572" s="199">
        <v>43.1</v>
      </c>
      <c r="W572" s="323">
        <v>87.95</v>
      </c>
      <c r="X572" s="332">
        <v>32</v>
      </c>
      <c r="AA572" s="445"/>
      <c r="AB572" s="116"/>
      <c r="AC572" s="298"/>
      <c r="AD572" s="197" t="s">
        <v>107</v>
      </c>
      <c r="AE572" s="198"/>
      <c r="AF572" s="199">
        <v>838.85</v>
      </c>
      <c r="AG572" s="199">
        <v>57.55</v>
      </c>
      <c r="AH572" s="323">
        <v>59.03</v>
      </c>
      <c r="AI572" s="200">
        <v>36.46</v>
      </c>
    </row>
    <row r="573" spans="3:35" ht="15.6" thickTop="1" thickBot="1" x14ac:dyDescent="0.35">
      <c r="C573" s="447"/>
      <c r="E573" s="446"/>
      <c r="F573" s="117"/>
      <c r="G573" s="299"/>
      <c r="H573" s="185"/>
      <c r="I573" s="185"/>
      <c r="J573" s="208"/>
      <c r="K573" s="217"/>
      <c r="L573" s="227"/>
      <c r="M573" s="233"/>
      <c r="P573" s="446"/>
      <c r="Q573" s="117"/>
      <c r="R573" s="299"/>
      <c r="S573" s="185"/>
      <c r="T573" s="185"/>
      <c r="U573" s="208"/>
      <c r="V573" s="217"/>
      <c r="W573" s="227"/>
      <c r="X573" s="233"/>
      <c r="AA573" s="446"/>
      <c r="AB573" s="117"/>
      <c r="AC573" s="299"/>
      <c r="AD573" s="185"/>
      <c r="AE573" s="185"/>
      <c r="AF573" s="208"/>
      <c r="AG573" s="217"/>
      <c r="AH573" s="227"/>
      <c r="AI573" s="233"/>
    </row>
    <row r="574" spans="3:35" x14ac:dyDescent="0.3">
      <c r="C574" s="447"/>
    </row>
    <row r="575" spans="3:35" ht="15" thickBot="1" x14ac:dyDescent="0.35">
      <c r="C575" s="447"/>
    </row>
    <row r="576" spans="3:35" ht="15" customHeight="1" thickTop="1" x14ac:dyDescent="0.3">
      <c r="C576" s="447"/>
      <c r="E576" s="432" t="s">
        <v>114</v>
      </c>
      <c r="F576" s="118">
        <v>200</v>
      </c>
      <c r="G576" s="300" t="s">
        <v>99</v>
      </c>
      <c r="H576" s="79"/>
      <c r="I576" s="79" t="s">
        <v>48</v>
      </c>
      <c r="J576" s="321">
        <v>430</v>
      </c>
      <c r="K576" s="324">
        <v>38</v>
      </c>
      <c r="L576" s="327">
        <v>0</v>
      </c>
      <c r="M576" s="330">
        <v>30</v>
      </c>
      <c r="P576" s="432" t="s">
        <v>114</v>
      </c>
      <c r="Q576" s="118">
        <v>200</v>
      </c>
      <c r="R576" s="300" t="s">
        <v>99</v>
      </c>
      <c r="S576" s="79"/>
      <c r="T576" s="79" t="s">
        <v>31</v>
      </c>
      <c r="U576" s="321">
        <v>434</v>
      </c>
      <c r="V576" s="324">
        <v>40</v>
      </c>
      <c r="W576" s="327">
        <v>0</v>
      </c>
      <c r="X576" s="330">
        <v>28</v>
      </c>
      <c r="AA576" s="432" t="s">
        <v>114</v>
      </c>
      <c r="AB576" s="118">
        <v>255.29411764705881</v>
      </c>
      <c r="AC576" s="300" t="s">
        <v>99</v>
      </c>
      <c r="AD576" s="79"/>
      <c r="AE576" s="79" t="s">
        <v>45</v>
      </c>
      <c r="AF576" s="321">
        <v>433.99999999999994</v>
      </c>
      <c r="AG576" s="269">
        <v>48.505882352941171</v>
      </c>
      <c r="AH576" s="327">
        <v>0</v>
      </c>
      <c r="AI576" s="271">
        <v>25.52941176470588</v>
      </c>
    </row>
    <row r="577" spans="3:35" x14ac:dyDescent="0.3">
      <c r="C577" s="447"/>
      <c r="E577" s="433"/>
      <c r="F577" s="119">
        <v>350</v>
      </c>
      <c r="G577" s="301" t="s">
        <v>99</v>
      </c>
      <c r="H577" s="81"/>
      <c r="I577" s="81" t="s">
        <v>54</v>
      </c>
      <c r="J577" s="322">
        <v>308</v>
      </c>
      <c r="K577" s="273">
        <v>3.5</v>
      </c>
      <c r="L577" s="274">
        <v>73.5</v>
      </c>
      <c r="M577" s="331">
        <v>0</v>
      </c>
      <c r="P577" s="433"/>
      <c r="Q577" s="119">
        <v>240</v>
      </c>
      <c r="R577" s="301" t="s">
        <v>99</v>
      </c>
      <c r="S577" s="81"/>
      <c r="T577" s="81" t="s">
        <v>42</v>
      </c>
      <c r="U577" s="322">
        <v>312</v>
      </c>
      <c r="V577" s="273">
        <v>5.76</v>
      </c>
      <c r="W577" s="274">
        <v>68.64</v>
      </c>
      <c r="X577" s="275">
        <v>0.48</v>
      </c>
      <c r="AA577" s="433"/>
      <c r="AB577" s="119">
        <v>255.73770491803282</v>
      </c>
      <c r="AC577" s="301" t="s">
        <v>99</v>
      </c>
      <c r="AD577" s="81"/>
      <c r="AE577" s="81" t="s">
        <v>56</v>
      </c>
      <c r="AF577" s="322">
        <v>312</v>
      </c>
      <c r="AG577" s="273">
        <v>10.229508196721312</v>
      </c>
      <c r="AH577" s="274">
        <v>56.262295081967217</v>
      </c>
      <c r="AI577" s="275">
        <v>2.557377049180328</v>
      </c>
    </row>
    <row r="578" spans="3:35" x14ac:dyDescent="0.3">
      <c r="C578" s="447"/>
      <c r="E578" s="433"/>
      <c r="F578" s="119">
        <v>5</v>
      </c>
      <c r="G578" s="301" t="s">
        <v>99</v>
      </c>
      <c r="H578" s="81"/>
      <c r="I578" s="81" t="s">
        <v>15</v>
      </c>
      <c r="J578" s="272">
        <v>35.85</v>
      </c>
      <c r="K578" s="273">
        <v>0.05</v>
      </c>
      <c r="L578" s="328">
        <v>0</v>
      </c>
      <c r="M578" s="275">
        <v>4.05</v>
      </c>
      <c r="P578" s="433"/>
      <c r="Q578" s="119">
        <v>5</v>
      </c>
      <c r="R578" s="301" t="s">
        <v>99</v>
      </c>
      <c r="S578" s="81"/>
      <c r="T578" s="81" t="s">
        <v>15</v>
      </c>
      <c r="U578" s="272">
        <v>35.85</v>
      </c>
      <c r="V578" s="273">
        <v>0.05</v>
      </c>
      <c r="W578" s="328">
        <v>0</v>
      </c>
      <c r="X578" s="275">
        <v>4.05</v>
      </c>
      <c r="AA578" s="433"/>
      <c r="AB578" s="119">
        <v>5</v>
      </c>
      <c r="AC578" s="301" t="s">
        <v>99</v>
      </c>
      <c r="AD578" s="81"/>
      <c r="AE578" s="81" t="s">
        <v>21</v>
      </c>
      <c r="AF578" s="322">
        <v>45</v>
      </c>
      <c r="AG578" s="325">
        <v>0</v>
      </c>
      <c r="AH578" s="328">
        <v>0</v>
      </c>
      <c r="AI578" s="331">
        <v>4.95</v>
      </c>
    </row>
    <row r="579" spans="3:35" x14ac:dyDescent="0.3">
      <c r="C579" s="447"/>
      <c r="E579" s="433"/>
      <c r="F579" s="119">
        <v>200</v>
      </c>
      <c r="G579" s="301" t="s">
        <v>99</v>
      </c>
      <c r="H579" s="81"/>
      <c r="I579" s="81" t="s">
        <v>91</v>
      </c>
      <c r="J579" s="322">
        <v>66</v>
      </c>
      <c r="K579" s="325">
        <v>0</v>
      </c>
      <c r="L579" s="328">
        <v>16</v>
      </c>
      <c r="M579" s="331">
        <v>0</v>
      </c>
      <c r="P579" s="433"/>
      <c r="Q579" s="119">
        <v>200</v>
      </c>
      <c r="R579" s="301" t="s">
        <v>99</v>
      </c>
      <c r="S579" s="81"/>
      <c r="T579" s="81" t="s">
        <v>82</v>
      </c>
      <c r="U579" s="322">
        <v>70</v>
      </c>
      <c r="V579" s="273">
        <v>3.78</v>
      </c>
      <c r="W579" s="274">
        <v>15.76</v>
      </c>
      <c r="X579" s="275">
        <v>1.46</v>
      </c>
      <c r="AA579" s="433"/>
      <c r="AB579" s="119">
        <v>200</v>
      </c>
      <c r="AC579" s="301" t="s">
        <v>99</v>
      </c>
      <c r="AD579" s="81"/>
      <c r="AE579" s="81" t="s">
        <v>91</v>
      </c>
      <c r="AF579" s="322">
        <v>66</v>
      </c>
      <c r="AG579" s="325">
        <v>0</v>
      </c>
      <c r="AH579" s="328">
        <v>16</v>
      </c>
      <c r="AI579" s="331">
        <v>0</v>
      </c>
    </row>
    <row r="580" spans="3:35" ht="15" thickBot="1" x14ac:dyDescent="0.35">
      <c r="C580" s="447"/>
      <c r="E580" s="433"/>
      <c r="F580" s="119"/>
      <c r="G580" s="301"/>
      <c r="H580" s="189"/>
      <c r="I580" s="189"/>
      <c r="J580" s="276" t="s">
        <v>108</v>
      </c>
      <c r="K580" s="277" t="s">
        <v>108</v>
      </c>
      <c r="L580" s="278" t="s">
        <v>108</v>
      </c>
      <c r="M580" s="279" t="s">
        <v>108</v>
      </c>
      <c r="P580" s="433"/>
      <c r="Q580" s="119"/>
      <c r="R580" s="301"/>
      <c r="S580" s="189"/>
      <c r="T580" s="189"/>
      <c r="U580" s="276"/>
      <c r="V580" s="277"/>
      <c r="W580" s="278"/>
      <c r="X580" s="279"/>
      <c r="AA580" s="433"/>
      <c r="AB580" s="119"/>
      <c r="AC580" s="301"/>
      <c r="AD580" s="189"/>
      <c r="AE580" s="189"/>
      <c r="AF580" s="276"/>
      <c r="AG580" s="277"/>
      <c r="AH580" s="278"/>
      <c r="AI580" s="279"/>
    </row>
    <row r="581" spans="3:35" ht="15.6" thickTop="1" thickBot="1" x14ac:dyDescent="0.35">
      <c r="C581" s="447"/>
      <c r="E581" s="433"/>
      <c r="F581" s="119"/>
      <c r="G581" s="302"/>
      <c r="H581" s="197" t="s">
        <v>107</v>
      </c>
      <c r="I581" s="198"/>
      <c r="J581" s="199">
        <v>839.85</v>
      </c>
      <c r="K581" s="199">
        <v>41.55</v>
      </c>
      <c r="L581" s="199">
        <v>89.5</v>
      </c>
      <c r="M581" s="200">
        <v>34.049999999999997</v>
      </c>
      <c r="P581" s="433"/>
      <c r="Q581" s="119"/>
      <c r="R581" s="302"/>
      <c r="S581" s="197" t="s">
        <v>107</v>
      </c>
      <c r="T581" s="198"/>
      <c r="U581" s="199">
        <v>851.85</v>
      </c>
      <c r="V581" s="199">
        <v>49.589999999999996</v>
      </c>
      <c r="W581" s="199">
        <v>84.4</v>
      </c>
      <c r="X581" s="332">
        <v>33.99</v>
      </c>
      <c r="AA581" s="433"/>
      <c r="AB581" s="119"/>
      <c r="AC581" s="302"/>
      <c r="AD581" s="197" t="s">
        <v>107</v>
      </c>
      <c r="AE581" s="198"/>
      <c r="AF581" s="323">
        <v>857</v>
      </c>
      <c r="AG581" s="199">
        <v>58.735390549662483</v>
      </c>
      <c r="AH581" s="199">
        <v>72.26229508196721</v>
      </c>
      <c r="AI581" s="332">
        <v>33.036788813886211</v>
      </c>
    </row>
    <row r="582" spans="3:35" ht="15.6" thickTop="1" thickBot="1" x14ac:dyDescent="0.35">
      <c r="C582" s="447"/>
      <c r="E582" s="434"/>
      <c r="F582" s="303"/>
      <c r="G582" s="304"/>
      <c r="H582" s="190"/>
      <c r="I582" s="190"/>
      <c r="J582" s="211"/>
      <c r="K582" s="220"/>
      <c r="L582" s="229"/>
      <c r="M582" s="235"/>
      <c r="P582" s="434"/>
      <c r="Q582" s="303"/>
      <c r="R582" s="304"/>
      <c r="S582" s="190"/>
      <c r="T582" s="190"/>
      <c r="U582" s="211"/>
      <c r="V582" s="220"/>
      <c r="W582" s="229"/>
      <c r="X582" s="235"/>
      <c r="AA582" s="434"/>
      <c r="AB582" s="303"/>
      <c r="AC582" s="304"/>
      <c r="AD582" s="190"/>
      <c r="AE582" s="190"/>
      <c r="AF582" s="211"/>
      <c r="AG582" s="220"/>
      <c r="AH582" s="229"/>
      <c r="AI582" s="235"/>
    </row>
    <row r="583" spans="3:35" ht="15" thickBot="1" x14ac:dyDescent="0.35"/>
    <row r="584" spans="3:35" ht="15" thickBot="1" x14ac:dyDescent="0.35">
      <c r="F584" s="128"/>
      <c r="G584" s="55"/>
      <c r="H584" s="63" t="s">
        <v>106</v>
      </c>
      <c r="I584" s="63"/>
      <c r="J584" s="212">
        <v>3755.0499999999997</v>
      </c>
      <c r="K584" s="221">
        <v>275.45</v>
      </c>
      <c r="L584" s="223">
        <v>391.3</v>
      </c>
      <c r="M584" s="280">
        <v>116.05</v>
      </c>
      <c r="Q584" s="128"/>
      <c r="R584" s="55"/>
      <c r="S584" s="63" t="s">
        <v>106</v>
      </c>
      <c r="T584" s="63"/>
      <c r="U584" s="212">
        <v>3763.8199999999997</v>
      </c>
      <c r="V584" s="221">
        <v>268.37821782178213</v>
      </c>
      <c r="W584" s="223">
        <v>376.40465346534648</v>
      </c>
      <c r="X584" s="280">
        <v>121.33250990099009</v>
      </c>
      <c r="AB584" s="128"/>
      <c r="AC584" s="55"/>
      <c r="AD584" s="63" t="s">
        <v>106</v>
      </c>
      <c r="AE584" s="63"/>
      <c r="AF584" s="212">
        <v>3750.8999999999996</v>
      </c>
      <c r="AG584" s="221">
        <v>277.59539054966251</v>
      </c>
      <c r="AH584" s="223">
        <v>326.68229508196725</v>
      </c>
      <c r="AI584" s="280">
        <v>131.59678881388621</v>
      </c>
    </row>
    <row r="585" spans="3:35" x14ac:dyDescent="0.3">
      <c r="F585" s="121"/>
      <c r="G585" s="56"/>
      <c r="H585" s="7"/>
      <c r="I585" s="7"/>
      <c r="J585" s="37"/>
      <c r="K585" s="37"/>
      <c r="L585" s="37"/>
      <c r="M585" s="37"/>
      <c r="Q585" s="121"/>
      <c r="R585" s="56"/>
      <c r="S585" s="7"/>
      <c r="T585" s="7"/>
      <c r="U585" s="37"/>
      <c r="V585" s="37"/>
      <c r="W585" s="37"/>
      <c r="X585" s="37"/>
      <c r="AB585" s="121"/>
      <c r="AC585" s="56"/>
      <c r="AD585" s="7"/>
      <c r="AE585" s="7"/>
      <c r="AF585" s="37"/>
      <c r="AG585" s="37"/>
      <c r="AH585" s="37"/>
      <c r="AI585" s="37"/>
    </row>
    <row r="586" spans="3:35" x14ac:dyDescent="0.3">
      <c r="F586" s="121"/>
      <c r="G586" s="56"/>
      <c r="H586" s="7"/>
      <c r="I586" s="7"/>
      <c r="J586" s="37"/>
      <c r="K586" s="37"/>
      <c r="L586" s="37"/>
      <c r="M586" s="37"/>
      <c r="Q586" s="121"/>
      <c r="R586" s="56"/>
      <c r="S586" s="7"/>
      <c r="T586" s="7"/>
      <c r="U586" s="37"/>
      <c r="V586" s="37"/>
      <c r="W586" s="37"/>
      <c r="X586" s="37"/>
      <c r="AB586" s="121"/>
      <c r="AC586" s="56"/>
      <c r="AD586" s="7"/>
      <c r="AE586" s="7"/>
      <c r="AF586" s="37"/>
      <c r="AG586" s="37"/>
      <c r="AH586" s="37"/>
      <c r="AI586" s="37"/>
    </row>
    <row r="587" spans="3:35" ht="15" thickBot="1" x14ac:dyDescent="0.35">
      <c r="F587" s="121"/>
      <c r="G587" s="56"/>
      <c r="H587" s="7"/>
      <c r="I587" s="7"/>
      <c r="J587" s="37"/>
      <c r="K587" s="37"/>
      <c r="L587" s="37"/>
      <c r="M587" s="37"/>
      <c r="Q587" s="121"/>
      <c r="R587" s="56"/>
      <c r="S587" s="7"/>
      <c r="T587" s="7"/>
      <c r="U587" s="37"/>
      <c r="V587" s="37"/>
      <c r="W587" s="37"/>
      <c r="X587" s="37"/>
      <c r="AB587" s="121"/>
      <c r="AC587" s="56"/>
      <c r="AD587" s="7"/>
      <c r="AE587" s="7"/>
      <c r="AF587" s="37"/>
      <c r="AG587" s="37"/>
      <c r="AH587" s="37"/>
      <c r="AI587" s="37"/>
    </row>
    <row r="588" spans="3:35" ht="48" thickTop="1" thickBot="1" x14ac:dyDescent="0.35">
      <c r="F588" s="311" t="s">
        <v>69</v>
      </c>
      <c r="G588" s="311" t="s">
        <v>109</v>
      </c>
      <c r="H588" s="312" t="s">
        <v>108</v>
      </c>
      <c r="I588" s="311" t="s">
        <v>70</v>
      </c>
      <c r="J588" s="313" t="s">
        <v>127</v>
      </c>
      <c r="K588" s="314" t="s">
        <v>128</v>
      </c>
      <c r="L588" s="315" t="s">
        <v>2</v>
      </c>
      <c r="M588" s="316" t="s">
        <v>3</v>
      </c>
      <c r="Q588" s="311" t="s">
        <v>69</v>
      </c>
      <c r="R588" s="311" t="s">
        <v>109</v>
      </c>
      <c r="S588" s="312" t="s">
        <v>108</v>
      </c>
      <c r="T588" s="311" t="s">
        <v>70</v>
      </c>
      <c r="U588" s="313" t="s">
        <v>127</v>
      </c>
      <c r="V588" s="314" t="s">
        <v>128</v>
      </c>
      <c r="W588" s="315" t="s">
        <v>2</v>
      </c>
      <c r="X588" s="316" t="s">
        <v>3</v>
      </c>
      <c r="AB588" s="311" t="s">
        <v>69</v>
      </c>
      <c r="AC588" s="311" t="s">
        <v>109</v>
      </c>
      <c r="AD588" s="312" t="s">
        <v>108</v>
      </c>
      <c r="AE588" s="311" t="s">
        <v>70</v>
      </c>
      <c r="AF588" s="313" t="s">
        <v>127</v>
      </c>
      <c r="AG588" s="314" t="s">
        <v>128</v>
      </c>
      <c r="AH588" s="315" t="s">
        <v>2</v>
      </c>
      <c r="AI588" s="316" t="s">
        <v>3</v>
      </c>
    </row>
    <row r="589" spans="3:35" ht="15.6" thickTop="1" thickBot="1" x14ac:dyDescent="0.35">
      <c r="Q589" s="3"/>
      <c r="R589" s="3"/>
      <c r="T589" s="7"/>
      <c r="U589" s="7"/>
      <c r="V589" s="7"/>
      <c r="W589" s="7"/>
      <c r="X589" s="7"/>
      <c r="AA589" s="7"/>
      <c r="AB589" s="3"/>
      <c r="AC589" s="3"/>
      <c r="AD589" t="s">
        <v>108</v>
      </c>
      <c r="AE589" s="7"/>
      <c r="AF589" s="7"/>
      <c r="AG589" s="7"/>
      <c r="AH589" s="7"/>
      <c r="AI589" s="7"/>
    </row>
    <row r="590" spans="3:35" ht="15" customHeight="1" thickTop="1" x14ac:dyDescent="0.3">
      <c r="C590" s="447" t="s">
        <v>126</v>
      </c>
      <c r="E590" s="435" t="s">
        <v>110</v>
      </c>
      <c r="F590" s="281">
        <v>6</v>
      </c>
      <c r="G590" s="282" t="s">
        <v>102</v>
      </c>
      <c r="H590" s="66"/>
      <c r="I590" s="66" t="s">
        <v>5</v>
      </c>
      <c r="J590" s="321">
        <v>480</v>
      </c>
      <c r="K590" s="324">
        <v>36</v>
      </c>
      <c r="L590" s="327">
        <v>0</v>
      </c>
      <c r="M590" s="330">
        <v>30</v>
      </c>
      <c r="P590" s="435" t="s">
        <v>110</v>
      </c>
      <c r="Q590" s="281">
        <v>120</v>
      </c>
      <c r="R590" s="282" t="s">
        <v>99</v>
      </c>
      <c r="S590" s="66"/>
      <c r="T590" s="66" t="s">
        <v>6</v>
      </c>
      <c r="U590" s="268">
        <v>284.52000000000004</v>
      </c>
      <c r="V590" s="269">
        <v>23.16</v>
      </c>
      <c r="W590" s="270">
        <v>0.72</v>
      </c>
      <c r="X590" s="330">
        <v>21</v>
      </c>
      <c r="AA590" s="435" t="s">
        <v>110</v>
      </c>
      <c r="AB590" s="281">
        <v>400</v>
      </c>
      <c r="AC590" s="282" t="s">
        <v>99</v>
      </c>
      <c r="AD590" s="66"/>
      <c r="AE590" s="66" t="s">
        <v>73</v>
      </c>
      <c r="AF590" s="321">
        <v>320</v>
      </c>
      <c r="AG590" s="324">
        <v>44</v>
      </c>
      <c r="AH590" s="327">
        <v>12</v>
      </c>
      <c r="AI590" s="271">
        <v>9.1999999999999993</v>
      </c>
    </row>
    <row r="591" spans="3:35" x14ac:dyDescent="0.3">
      <c r="C591" s="447"/>
      <c r="E591" s="436"/>
      <c r="F591" s="283">
        <v>2</v>
      </c>
      <c r="G591" s="284" t="s">
        <v>100</v>
      </c>
      <c r="H591" s="60"/>
      <c r="I591" s="60" t="s">
        <v>7</v>
      </c>
      <c r="J591" s="322">
        <v>282</v>
      </c>
      <c r="K591" s="273">
        <v>10.8</v>
      </c>
      <c r="L591" s="274">
        <v>54.4</v>
      </c>
      <c r="M591" s="275">
        <v>3.4</v>
      </c>
      <c r="P591" s="436"/>
      <c r="Q591" s="283">
        <v>139.60396039603958</v>
      </c>
      <c r="R591" s="284" t="s">
        <v>99</v>
      </c>
      <c r="S591" s="60"/>
      <c r="T591" s="60" t="s">
        <v>145</v>
      </c>
      <c r="U591" s="322">
        <v>282</v>
      </c>
      <c r="V591" s="273">
        <v>15.356435643564355</v>
      </c>
      <c r="W591" s="274">
        <v>46.069306930693067</v>
      </c>
      <c r="X591" s="275">
        <v>0.69801980198019797</v>
      </c>
      <c r="AA591" s="436"/>
      <c r="AB591" s="283">
        <v>200</v>
      </c>
      <c r="AC591" s="284" t="s">
        <v>99</v>
      </c>
      <c r="AD591" s="60"/>
      <c r="AE591" s="60" t="s">
        <v>29</v>
      </c>
      <c r="AF591" s="322">
        <v>200</v>
      </c>
      <c r="AG591" s="325">
        <v>0</v>
      </c>
      <c r="AH591" s="328">
        <v>46</v>
      </c>
      <c r="AI591" s="331">
        <v>2</v>
      </c>
    </row>
    <row r="592" spans="3:35" x14ac:dyDescent="0.3">
      <c r="C592" s="447"/>
      <c r="E592" s="436"/>
      <c r="F592" s="283">
        <v>150</v>
      </c>
      <c r="G592" s="284" t="s">
        <v>99</v>
      </c>
      <c r="H592" s="60"/>
      <c r="I592" s="60" t="s">
        <v>43</v>
      </c>
      <c r="J592" s="322">
        <v>150</v>
      </c>
      <c r="K592" s="273">
        <v>28.5</v>
      </c>
      <c r="L592" s="274">
        <v>1.5</v>
      </c>
      <c r="M592" s="331">
        <v>3</v>
      </c>
      <c r="P592" s="436"/>
      <c r="Q592" s="283">
        <v>110.00000000000001</v>
      </c>
      <c r="R592" s="284" t="s">
        <v>99</v>
      </c>
      <c r="S592" s="60"/>
      <c r="T592" s="60" t="s">
        <v>41</v>
      </c>
      <c r="U592" s="272">
        <v>305.8</v>
      </c>
      <c r="V592" s="273">
        <v>29.700000000000003</v>
      </c>
      <c r="W592" s="274">
        <v>2.2000000000000002</v>
      </c>
      <c r="X592" s="275">
        <v>17.600000000000001</v>
      </c>
      <c r="AA592" s="436"/>
      <c r="AB592" s="283">
        <v>50</v>
      </c>
      <c r="AC592" s="284" t="s">
        <v>99</v>
      </c>
      <c r="AD592" s="60"/>
      <c r="AE592" s="60" t="s">
        <v>14</v>
      </c>
      <c r="AF592" s="322">
        <v>300</v>
      </c>
      <c r="AG592" s="325">
        <v>12</v>
      </c>
      <c r="AH592" s="328">
        <v>6</v>
      </c>
      <c r="AI592" s="331">
        <v>24</v>
      </c>
    </row>
    <row r="593" spans="3:35" x14ac:dyDescent="0.3">
      <c r="C593" s="447"/>
      <c r="E593" s="436"/>
      <c r="F593" s="283">
        <v>5</v>
      </c>
      <c r="G593" s="284" t="s">
        <v>99</v>
      </c>
      <c r="H593" s="60"/>
      <c r="I593" s="60" t="s">
        <v>15</v>
      </c>
      <c r="J593" s="272">
        <v>35.85</v>
      </c>
      <c r="K593" s="273">
        <v>0.05</v>
      </c>
      <c r="L593" s="328">
        <v>0</v>
      </c>
      <c r="M593" s="275">
        <v>4.05</v>
      </c>
      <c r="P593" s="436"/>
      <c r="Q593" s="283">
        <v>50</v>
      </c>
      <c r="R593" s="284" t="s">
        <v>99</v>
      </c>
      <c r="S593" s="60"/>
      <c r="T593" s="60" t="s">
        <v>16</v>
      </c>
      <c r="U593" s="322">
        <v>78</v>
      </c>
      <c r="V593" s="273">
        <v>4.2</v>
      </c>
      <c r="W593" s="274">
        <v>3.4</v>
      </c>
      <c r="X593" s="275">
        <v>5.3</v>
      </c>
      <c r="AA593" s="436"/>
      <c r="AB593" s="283">
        <v>30</v>
      </c>
      <c r="AC593" s="284" t="s">
        <v>99</v>
      </c>
      <c r="AD593" s="60"/>
      <c r="AE593" s="60" t="s">
        <v>134</v>
      </c>
      <c r="AF593" s="322">
        <v>120</v>
      </c>
      <c r="AG593" s="325">
        <v>24</v>
      </c>
      <c r="AH593" s="328">
        <v>3</v>
      </c>
      <c r="AI593" s="331">
        <v>1</v>
      </c>
    </row>
    <row r="594" spans="3:35" ht="15" thickBot="1" x14ac:dyDescent="0.35">
      <c r="C594" s="447"/>
      <c r="E594" s="436"/>
      <c r="F594" s="283"/>
      <c r="G594" s="284"/>
      <c r="H594" s="173"/>
      <c r="I594" s="173"/>
      <c r="J594" s="276" t="s">
        <v>108</v>
      </c>
      <c r="K594" s="277" t="s">
        <v>108</v>
      </c>
      <c r="L594" s="278" t="s">
        <v>108</v>
      </c>
      <c r="M594" s="279" t="s">
        <v>108</v>
      </c>
      <c r="P594" s="436"/>
      <c r="Q594" s="283"/>
      <c r="R594" s="284"/>
      <c r="S594" s="173"/>
      <c r="T594" s="173"/>
      <c r="U594" s="276"/>
      <c r="V594" s="277"/>
      <c r="W594" s="278"/>
      <c r="X594" s="279"/>
      <c r="AA594" s="436"/>
      <c r="AB594" s="283"/>
      <c r="AC594" s="284"/>
      <c r="AD594" s="173"/>
      <c r="AE594" s="173"/>
      <c r="AF594" s="276"/>
      <c r="AG594" s="277"/>
      <c r="AH594" s="278"/>
      <c r="AI594" s="279"/>
    </row>
    <row r="595" spans="3:35" ht="15.6" thickTop="1" thickBot="1" x14ac:dyDescent="0.35">
      <c r="C595" s="447"/>
      <c r="E595" s="436"/>
      <c r="F595" s="283"/>
      <c r="G595" s="285"/>
      <c r="H595" s="197" t="s">
        <v>107</v>
      </c>
      <c r="I595" s="198"/>
      <c r="J595" s="199">
        <v>947.85</v>
      </c>
      <c r="K595" s="199">
        <v>75.349999999999994</v>
      </c>
      <c r="L595" s="199">
        <v>55.9</v>
      </c>
      <c r="M595" s="200">
        <v>40.449999999999996</v>
      </c>
      <c r="P595" s="436"/>
      <c r="Q595" s="283"/>
      <c r="R595" s="285"/>
      <c r="S595" s="197" t="s">
        <v>107</v>
      </c>
      <c r="T595" s="198"/>
      <c r="U595" s="199">
        <v>950.31999999999994</v>
      </c>
      <c r="V595" s="199">
        <v>72.416435643564355</v>
      </c>
      <c r="W595" s="199">
        <v>52.389306930693067</v>
      </c>
      <c r="X595" s="200">
        <v>44.5980198019802</v>
      </c>
      <c r="AA595" s="436"/>
      <c r="AB595" s="283"/>
      <c r="AC595" s="285"/>
      <c r="AD595" s="197" t="s">
        <v>107</v>
      </c>
      <c r="AE595" s="198"/>
      <c r="AF595" s="323">
        <v>940</v>
      </c>
      <c r="AG595" s="323">
        <v>80</v>
      </c>
      <c r="AH595" s="323">
        <v>67</v>
      </c>
      <c r="AI595" s="200">
        <v>36.200000000000003</v>
      </c>
    </row>
    <row r="596" spans="3:35" ht="15.6" thickTop="1" thickBot="1" x14ac:dyDescent="0.35">
      <c r="C596" s="447"/>
      <c r="E596" s="437"/>
      <c r="F596" s="286"/>
      <c r="G596" s="287"/>
      <c r="H596" s="174"/>
      <c r="I596" s="174"/>
      <c r="J596" s="208" t="s">
        <v>108</v>
      </c>
      <c r="K596" s="217" t="s">
        <v>108</v>
      </c>
      <c r="L596" s="227" t="s">
        <v>108</v>
      </c>
      <c r="M596" s="233" t="s">
        <v>108</v>
      </c>
      <c r="P596" s="437"/>
      <c r="Q596" s="286"/>
      <c r="R596" s="287"/>
      <c r="S596" s="174"/>
      <c r="T596" s="174"/>
      <c r="U596" s="208" t="s">
        <v>108</v>
      </c>
      <c r="V596" s="217" t="s">
        <v>108</v>
      </c>
      <c r="W596" s="227" t="s">
        <v>108</v>
      </c>
      <c r="X596" s="233" t="s">
        <v>108</v>
      </c>
      <c r="AA596" s="437"/>
      <c r="AB596" s="286"/>
      <c r="AC596" s="287"/>
      <c r="AD596" s="174"/>
      <c r="AE596" s="174"/>
      <c r="AF596" s="208" t="s">
        <v>108</v>
      </c>
      <c r="AG596" s="217" t="s">
        <v>108</v>
      </c>
      <c r="AH596" s="227" t="s">
        <v>108</v>
      </c>
      <c r="AI596" s="233" t="s">
        <v>108</v>
      </c>
    </row>
    <row r="597" spans="3:35" x14ac:dyDescent="0.3">
      <c r="C597" s="447"/>
    </row>
    <row r="598" spans="3:35" ht="15" thickBot="1" x14ac:dyDescent="0.35">
      <c r="C598" s="447"/>
    </row>
    <row r="599" spans="3:35" ht="15" customHeight="1" thickTop="1" x14ac:dyDescent="0.3">
      <c r="C599" s="447"/>
      <c r="E599" s="438" t="s">
        <v>111</v>
      </c>
      <c r="F599" s="112">
        <v>250</v>
      </c>
      <c r="G599" s="288" t="s">
        <v>99</v>
      </c>
      <c r="H599" s="67"/>
      <c r="I599" s="67" t="s">
        <v>18</v>
      </c>
      <c r="J599" s="268">
        <v>162.5</v>
      </c>
      <c r="K599" s="324">
        <v>30</v>
      </c>
      <c r="L599" s="327">
        <v>10</v>
      </c>
      <c r="M599" s="271">
        <v>2.5</v>
      </c>
      <c r="P599" s="438" t="s">
        <v>111</v>
      </c>
      <c r="Q599" s="112">
        <v>150</v>
      </c>
      <c r="R599" s="288" t="s">
        <v>99</v>
      </c>
      <c r="S599" s="67"/>
      <c r="T599" s="67" t="s">
        <v>44</v>
      </c>
      <c r="U599" s="268">
        <v>166.5</v>
      </c>
      <c r="V599" s="269">
        <v>36.900000000000006</v>
      </c>
      <c r="W599" s="327">
        <v>3</v>
      </c>
      <c r="X599" s="271">
        <v>0.75</v>
      </c>
      <c r="AA599" s="438" t="s">
        <v>111</v>
      </c>
      <c r="AB599" s="112">
        <v>165</v>
      </c>
      <c r="AC599" s="288" t="s">
        <v>99</v>
      </c>
      <c r="AD599" s="67"/>
      <c r="AE599" s="67" t="s">
        <v>43</v>
      </c>
      <c r="AF599" s="321">
        <v>165</v>
      </c>
      <c r="AG599" s="269">
        <v>31.349999999999998</v>
      </c>
      <c r="AH599" s="270">
        <v>1.65</v>
      </c>
      <c r="AI599" s="271">
        <v>3.3</v>
      </c>
    </row>
    <row r="600" spans="3:35" x14ac:dyDescent="0.3">
      <c r="C600" s="447"/>
      <c r="E600" s="439"/>
      <c r="F600" s="113">
        <v>300</v>
      </c>
      <c r="G600" s="289" t="s">
        <v>99</v>
      </c>
      <c r="H600" s="62"/>
      <c r="I600" s="62" t="s">
        <v>29</v>
      </c>
      <c r="J600" s="322">
        <v>300</v>
      </c>
      <c r="K600" s="325">
        <v>0</v>
      </c>
      <c r="L600" s="328">
        <v>69</v>
      </c>
      <c r="M600" s="331">
        <v>3</v>
      </c>
      <c r="P600" s="439"/>
      <c r="Q600" s="113">
        <v>7.5</v>
      </c>
      <c r="R600" s="289" t="s">
        <v>103</v>
      </c>
      <c r="S600" s="62"/>
      <c r="T600" s="62" t="s">
        <v>8</v>
      </c>
      <c r="U600" s="272">
        <v>292.5</v>
      </c>
      <c r="V600" s="325">
        <v>6</v>
      </c>
      <c r="W600" s="328">
        <v>60</v>
      </c>
      <c r="X600" s="275">
        <v>2.25</v>
      </c>
      <c r="AA600" s="439"/>
      <c r="AB600" s="113">
        <v>8</v>
      </c>
      <c r="AC600" s="289" t="s">
        <v>103</v>
      </c>
      <c r="AD600" s="62"/>
      <c r="AE600" s="62" t="s">
        <v>17</v>
      </c>
      <c r="AF600" s="272">
        <v>283.2</v>
      </c>
      <c r="AG600" s="325">
        <v>8</v>
      </c>
      <c r="AH600" s="274">
        <v>50.400000000000006</v>
      </c>
      <c r="AI600" s="331">
        <v>4</v>
      </c>
    </row>
    <row r="601" spans="3:35" x14ac:dyDescent="0.3">
      <c r="C601" s="447"/>
      <c r="E601" s="439"/>
      <c r="F601" s="106">
        <v>30</v>
      </c>
      <c r="G601" s="289" t="s">
        <v>99</v>
      </c>
      <c r="H601" s="62"/>
      <c r="I601" s="62" t="s">
        <v>134</v>
      </c>
      <c r="J601" s="322">
        <v>120</v>
      </c>
      <c r="K601" s="325">
        <v>24</v>
      </c>
      <c r="L601" s="328">
        <v>3</v>
      </c>
      <c r="M601" s="331">
        <v>1</v>
      </c>
      <c r="P601" s="439"/>
      <c r="Q601" s="113">
        <v>150</v>
      </c>
      <c r="R601" s="289" t="s">
        <v>99</v>
      </c>
      <c r="S601" s="62"/>
      <c r="T601" s="62" t="s">
        <v>73</v>
      </c>
      <c r="U601" s="322">
        <v>120</v>
      </c>
      <c r="V601" s="273">
        <v>16.5</v>
      </c>
      <c r="W601" s="274">
        <v>4.5</v>
      </c>
      <c r="X601" s="275">
        <v>3.4499999999999997</v>
      </c>
      <c r="AA601" s="439"/>
      <c r="AB601" s="113">
        <v>60</v>
      </c>
      <c r="AC601" s="289" t="s">
        <v>99</v>
      </c>
      <c r="AD601" s="62"/>
      <c r="AE601" s="62" t="s">
        <v>24</v>
      </c>
      <c r="AF601" s="272">
        <v>103.35</v>
      </c>
      <c r="AG601" s="325">
        <v>12</v>
      </c>
      <c r="AH601" s="274">
        <v>1.2</v>
      </c>
      <c r="AI601" s="275">
        <v>4.8</v>
      </c>
    </row>
    <row r="602" spans="3:35" x14ac:dyDescent="0.3">
      <c r="C602" s="447"/>
      <c r="E602" s="439"/>
      <c r="F602" s="113"/>
      <c r="G602" s="289"/>
      <c r="H602" s="62"/>
      <c r="I602" s="62"/>
      <c r="J602" s="272"/>
      <c r="K602" s="273"/>
      <c r="L602" s="274"/>
      <c r="M602" s="275"/>
      <c r="P602" s="439"/>
      <c r="Q602" s="113"/>
      <c r="R602" s="289"/>
      <c r="S602" s="62"/>
      <c r="T602" s="62"/>
      <c r="U602" s="272"/>
      <c r="V602" s="273"/>
      <c r="W602" s="274"/>
      <c r="X602" s="275"/>
      <c r="AA602" s="439"/>
      <c r="AB602" s="113">
        <v>10</v>
      </c>
      <c r="AC602" s="289" t="s">
        <v>99</v>
      </c>
      <c r="AD602" s="62"/>
      <c r="AE602" s="62" t="s">
        <v>19</v>
      </c>
      <c r="AF602" s="322">
        <v>23</v>
      </c>
      <c r="AG602" s="273">
        <v>0.70000000000000007</v>
      </c>
      <c r="AH602" s="274">
        <v>0.5</v>
      </c>
      <c r="AI602" s="331">
        <v>2</v>
      </c>
    </row>
    <row r="603" spans="3:35" ht="15" thickBot="1" x14ac:dyDescent="0.35">
      <c r="C603" s="447"/>
      <c r="E603" s="439"/>
      <c r="F603" s="113"/>
      <c r="G603" s="289"/>
      <c r="H603" s="70"/>
      <c r="I603" s="70"/>
      <c r="J603" s="276"/>
      <c r="K603" s="277"/>
      <c r="L603" s="278"/>
      <c r="M603" s="279"/>
      <c r="P603" s="439"/>
      <c r="Q603" s="113"/>
      <c r="R603" s="289"/>
      <c r="S603" s="70"/>
      <c r="T603" s="70"/>
      <c r="U603" s="276"/>
      <c r="V603" s="277"/>
      <c r="W603" s="278"/>
      <c r="X603" s="279"/>
      <c r="AA603" s="439"/>
      <c r="AB603" s="113"/>
      <c r="AC603" s="289"/>
      <c r="AD603" s="70"/>
      <c r="AE603" s="70"/>
      <c r="AF603" s="276"/>
      <c r="AG603" s="277"/>
      <c r="AH603" s="278"/>
      <c r="AI603" s="279"/>
    </row>
    <row r="604" spans="3:35" ht="15.6" thickTop="1" thickBot="1" x14ac:dyDescent="0.35">
      <c r="C604" s="447"/>
      <c r="E604" s="439"/>
      <c r="F604" s="113"/>
      <c r="G604" s="290"/>
      <c r="H604" s="197" t="s">
        <v>107</v>
      </c>
      <c r="I604" s="198"/>
      <c r="J604" s="199">
        <v>582.5</v>
      </c>
      <c r="K604" s="323">
        <v>54</v>
      </c>
      <c r="L604" s="323">
        <v>82</v>
      </c>
      <c r="M604" s="200">
        <v>6.5</v>
      </c>
      <c r="P604" s="439"/>
      <c r="Q604" s="113"/>
      <c r="R604" s="290"/>
      <c r="S604" s="197" t="s">
        <v>107</v>
      </c>
      <c r="T604" s="198"/>
      <c r="U604" s="323">
        <v>579</v>
      </c>
      <c r="V604" s="199">
        <v>59.400000000000006</v>
      </c>
      <c r="W604" s="199">
        <v>67.5</v>
      </c>
      <c r="X604" s="200">
        <v>6.4499999999999993</v>
      </c>
      <c r="AA604" s="439"/>
      <c r="AB604" s="113"/>
      <c r="AC604" s="290"/>
      <c r="AD604" s="197" t="s">
        <v>107</v>
      </c>
      <c r="AE604" s="198"/>
      <c r="AF604" s="199">
        <v>574.54999999999995</v>
      </c>
      <c r="AG604" s="199">
        <v>52.05</v>
      </c>
      <c r="AH604" s="199">
        <v>53.750000000000007</v>
      </c>
      <c r="AI604" s="200">
        <v>14.1</v>
      </c>
    </row>
    <row r="605" spans="3:35" ht="15.6" thickTop="1" thickBot="1" x14ac:dyDescent="0.35">
      <c r="C605" s="447"/>
      <c r="E605" s="440"/>
      <c r="F605" s="114"/>
      <c r="G605" s="291"/>
      <c r="H605" s="177"/>
      <c r="I605" s="177"/>
      <c r="J605" s="208" t="s">
        <v>108</v>
      </c>
      <c r="K605" s="217" t="s">
        <v>108</v>
      </c>
      <c r="L605" s="227" t="s">
        <v>108</v>
      </c>
      <c r="M605" s="233" t="s">
        <v>108</v>
      </c>
      <c r="P605" s="440"/>
      <c r="Q605" s="114"/>
      <c r="R605" s="291"/>
      <c r="S605" s="177"/>
      <c r="T605" s="177"/>
      <c r="U605" s="208" t="s">
        <v>108</v>
      </c>
      <c r="V605" s="217" t="s">
        <v>108</v>
      </c>
      <c r="W605" s="227" t="s">
        <v>108</v>
      </c>
      <c r="X605" s="233" t="s">
        <v>108</v>
      </c>
      <c r="AA605" s="440"/>
      <c r="AB605" s="114"/>
      <c r="AC605" s="291"/>
      <c r="AD605" s="177"/>
      <c r="AE605" s="177"/>
      <c r="AF605" s="208" t="s">
        <v>108</v>
      </c>
      <c r="AG605" s="217" t="s">
        <v>108</v>
      </c>
      <c r="AH605" s="227" t="s">
        <v>108</v>
      </c>
      <c r="AI605" s="233" t="s">
        <v>108</v>
      </c>
    </row>
    <row r="606" spans="3:35" x14ac:dyDescent="0.3">
      <c r="C606" s="447"/>
    </row>
    <row r="607" spans="3:35" ht="15" thickBot="1" x14ac:dyDescent="0.35">
      <c r="C607" s="447"/>
    </row>
    <row r="608" spans="3:35" ht="15" customHeight="1" thickTop="1" x14ac:dyDescent="0.3">
      <c r="C608" s="447"/>
      <c r="E608" s="441" t="s">
        <v>112</v>
      </c>
      <c r="F608" s="139">
        <v>250</v>
      </c>
      <c r="G608" s="292" t="s">
        <v>99</v>
      </c>
      <c r="H608" s="87"/>
      <c r="I608" s="87" t="s">
        <v>23</v>
      </c>
      <c r="J608" s="321">
        <v>275</v>
      </c>
      <c r="K608" s="269">
        <v>57.5</v>
      </c>
      <c r="L608" s="327">
        <v>0</v>
      </c>
      <c r="M608" s="330">
        <v>5</v>
      </c>
      <c r="P608" s="441" t="s">
        <v>112</v>
      </c>
      <c r="Q608" s="139">
        <v>250</v>
      </c>
      <c r="R608" s="292" t="s">
        <v>99</v>
      </c>
      <c r="S608" s="87"/>
      <c r="T608" s="87" t="s">
        <v>51</v>
      </c>
      <c r="U608" s="321">
        <v>275</v>
      </c>
      <c r="V608" s="269">
        <v>52.5</v>
      </c>
      <c r="W608" s="327">
        <v>0</v>
      </c>
      <c r="X608" s="271">
        <v>5.75</v>
      </c>
      <c r="AA608" s="441" t="s">
        <v>112</v>
      </c>
      <c r="AB608" s="139">
        <v>150</v>
      </c>
      <c r="AC608" s="292" t="s">
        <v>99</v>
      </c>
      <c r="AD608" s="87"/>
      <c r="AE608" s="87" t="s">
        <v>86</v>
      </c>
      <c r="AF608" s="321">
        <v>234</v>
      </c>
      <c r="AG608" s="324">
        <v>30</v>
      </c>
      <c r="AH608" s="327">
        <v>0</v>
      </c>
      <c r="AI608" s="330">
        <v>12</v>
      </c>
    </row>
    <row r="609" spans="3:35" x14ac:dyDescent="0.3">
      <c r="C609" s="447"/>
      <c r="E609" s="442"/>
      <c r="F609" s="140">
        <v>350</v>
      </c>
      <c r="G609" s="293" t="s">
        <v>99</v>
      </c>
      <c r="H609" s="89"/>
      <c r="I609" s="89" t="s">
        <v>42</v>
      </c>
      <c r="J609" s="322">
        <v>455</v>
      </c>
      <c r="K609" s="273">
        <v>8.4</v>
      </c>
      <c r="L609" s="274">
        <v>100.10000000000001</v>
      </c>
      <c r="M609" s="275">
        <v>0.70000000000000007</v>
      </c>
      <c r="P609" s="442"/>
      <c r="Q609" s="140">
        <v>520</v>
      </c>
      <c r="R609" s="293" t="s">
        <v>99</v>
      </c>
      <c r="S609" s="89"/>
      <c r="T609" s="89" t="s">
        <v>54</v>
      </c>
      <c r="U609" s="272">
        <v>457.6</v>
      </c>
      <c r="V609" s="273">
        <v>5.2</v>
      </c>
      <c r="W609" s="274">
        <v>109.2</v>
      </c>
      <c r="X609" s="331">
        <v>0</v>
      </c>
      <c r="AA609" s="442"/>
      <c r="AB609" s="140">
        <v>340</v>
      </c>
      <c r="AC609" s="293" t="s">
        <v>99</v>
      </c>
      <c r="AD609" s="89"/>
      <c r="AE609" s="89" t="s">
        <v>87</v>
      </c>
      <c r="AF609" s="272">
        <v>472.59999999999997</v>
      </c>
      <c r="AG609" s="273">
        <v>14.62</v>
      </c>
      <c r="AH609" s="274">
        <v>94.179999999999993</v>
      </c>
      <c r="AI609" s="275">
        <v>1.7</v>
      </c>
    </row>
    <row r="610" spans="3:35" x14ac:dyDescent="0.3">
      <c r="C610" s="447"/>
      <c r="E610" s="442"/>
      <c r="F610" s="140">
        <v>5</v>
      </c>
      <c r="G610" s="293" t="s">
        <v>99</v>
      </c>
      <c r="H610" s="89"/>
      <c r="I610" s="89" t="s">
        <v>15</v>
      </c>
      <c r="J610" s="272">
        <v>35.85</v>
      </c>
      <c r="K610" s="273">
        <v>0.05</v>
      </c>
      <c r="L610" s="328">
        <v>0</v>
      </c>
      <c r="M610" s="275">
        <v>4.05</v>
      </c>
      <c r="P610" s="442"/>
      <c r="Q610" s="140">
        <v>3.9833333333333334</v>
      </c>
      <c r="R610" s="293" t="s">
        <v>137</v>
      </c>
      <c r="S610" s="89"/>
      <c r="T610" s="89" t="s">
        <v>21</v>
      </c>
      <c r="U610" s="272">
        <v>35.85</v>
      </c>
      <c r="V610" s="325">
        <v>0</v>
      </c>
      <c r="W610" s="328">
        <v>0</v>
      </c>
      <c r="X610" s="275">
        <v>3.9434999999999998</v>
      </c>
      <c r="AA610" s="442"/>
      <c r="AB610" s="140">
        <v>10</v>
      </c>
      <c r="AC610" s="293" t="s">
        <v>99</v>
      </c>
      <c r="AD610" s="89"/>
      <c r="AE610" s="89" t="s">
        <v>15</v>
      </c>
      <c r="AF610" s="272">
        <v>71.7</v>
      </c>
      <c r="AG610" s="273">
        <v>0.1</v>
      </c>
      <c r="AH610" s="328">
        <v>0</v>
      </c>
      <c r="AI610" s="275">
        <v>8.1</v>
      </c>
    </row>
    <row r="611" spans="3:35" x14ac:dyDescent="0.3">
      <c r="C611" s="447"/>
      <c r="E611" s="442"/>
      <c r="F611" s="140"/>
      <c r="G611" s="293"/>
      <c r="H611" s="89"/>
      <c r="I611" s="89"/>
      <c r="J611" s="272"/>
      <c r="K611" s="273"/>
      <c r="L611" s="274"/>
      <c r="M611" s="275"/>
      <c r="P611" s="442"/>
      <c r="Q611" s="140"/>
      <c r="R611" s="293"/>
      <c r="S611" s="89"/>
      <c r="T611" s="89"/>
      <c r="U611" s="272"/>
      <c r="V611" s="273"/>
      <c r="W611" s="274"/>
      <c r="X611" s="275"/>
      <c r="AA611" s="442"/>
      <c r="AB611" s="140"/>
      <c r="AC611" s="293"/>
      <c r="AD611" s="89"/>
      <c r="AE611" s="89"/>
      <c r="AF611" s="272"/>
      <c r="AG611" s="273"/>
      <c r="AH611" s="274"/>
      <c r="AI611" s="275"/>
    </row>
    <row r="612" spans="3:35" ht="15" thickBot="1" x14ac:dyDescent="0.35">
      <c r="C612" s="447"/>
      <c r="E612" s="442"/>
      <c r="F612" s="140"/>
      <c r="G612" s="293"/>
      <c r="H612" s="105"/>
      <c r="I612" s="105"/>
      <c r="J612" s="207"/>
      <c r="K612" s="216"/>
      <c r="L612" s="226"/>
      <c r="M612" s="232"/>
      <c r="P612" s="442"/>
      <c r="Q612" s="140"/>
      <c r="R612" s="293"/>
      <c r="S612" s="105"/>
      <c r="T612" s="105"/>
      <c r="U612" s="207"/>
      <c r="V612" s="216"/>
      <c r="W612" s="226"/>
      <c r="X612" s="232"/>
      <c r="AA612" s="442"/>
      <c r="AB612" s="140"/>
      <c r="AC612" s="293"/>
      <c r="AD612" s="105"/>
      <c r="AE612" s="105"/>
      <c r="AF612" s="207"/>
      <c r="AG612" s="216"/>
      <c r="AH612" s="226"/>
      <c r="AI612" s="232"/>
    </row>
    <row r="613" spans="3:35" ht="15.6" thickTop="1" thickBot="1" x14ac:dyDescent="0.35">
      <c r="C613" s="447"/>
      <c r="E613" s="442"/>
      <c r="F613" s="140"/>
      <c r="G613" s="294"/>
      <c r="H613" s="197" t="s">
        <v>107</v>
      </c>
      <c r="I613" s="198"/>
      <c r="J613" s="199">
        <v>765.85</v>
      </c>
      <c r="K613" s="323">
        <v>65.95</v>
      </c>
      <c r="L613" s="199">
        <v>100.10000000000001</v>
      </c>
      <c r="M613" s="200">
        <v>9.75</v>
      </c>
      <c r="P613" s="442"/>
      <c r="Q613" s="140"/>
      <c r="R613" s="294"/>
      <c r="S613" s="197" t="s">
        <v>107</v>
      </c>
      <c r="T613" s="198"/>
      <c r="U613" s="199">
        <v>768.45</v>
      </c>
      <c r="V613" s="199">
        <v>57.7</v>
      </c>
      <c r="W613" s="199">
        <v>109.2</v>
      </c>
      <c r="X613" s="200">
        <v>9.6935000000000002</v>
      </c>
      <c r="AA613" s="442"/>
      <c r="AB613" s="140"/>
      <c r="AC613" s="294"/>
      <c r="AD613" s="197" t="s">
        <v>107</v>
      </c>
      <c r="AE613" s="198"/>
      <c r="AF613" s="199">
        <v>778.3</v>
      </c>
      <c r="AG613" s="199">
        <v>44.72</v>
      </c>
      <c r="AH613" s="199">
        <v>94.179999999999993</v>
      </c>
      <c r="AI613" s="200">
        <v>21.799999999999997</v>
      </c>
    </row>
    <row r="614" spans="3:35" ht="15.6" thickTop="1" thickBot="1" x14ac:dyDescent="0.35">
      <c r="C614" s="447"/>
      <c r="E614" s="443"/>
      <c r="F614" s="142"/>
      <c r="G614" s="295"/>
      <c r="H614" s="180"/>
      <c r="I614" s="180"/>
      <c r="J614" s="208"/>
      <c r="K614" s="217"/>
      <c r="L614" s="227"/>
      <c r="M614" s="233"/>
      <c r="P614" s="443"/>
      <c r="Q614" s="142"/>
      <c r="R614" s="295"/>
      <c r="S614" s="180"/>
      <c r="T614" s="180"/>
      <c r="U614" s="208"/>
      <c r="V614" s="217"/>
      <c r="W614" s="227"/>
      <c r="X614" s="233"/>
      <c r="AA614" s="443"/>
      <c r="AB614" s="142"/>
      <c r="AC614" s="295"/>
      <c r="AD614" s="180"/>
      <c r="AE614" s="180"/>
      <c r="AF614" s="208"/>
      <c r="AG614" s="217"/>
      <c r="AH614" s="227"/>
      <c r="AI614" s="233"/>
    </row>
    <row r="615" spans="3:35" x14ac:dyDescent="0.3">
      <c r="C615" s="447"/>
    </row>
    <row r="616" spans="3:35" ht="15" thickBot="1" x14ac:dyDescent="0.35">
      <c r="C616" s="447"/>
    </row>
    <row r="617" spans="3:35" ht="15" customHeight="1" thickTop="1" x14ac:dyDescent="0.3">
      <c r="C617" s="447"/>
      <c r="E617" s="444" t="s">
        <v>113</v>
      </c>
      <c r="F617" s="115">
        <v>100</v>
      </c>
      <c r="G617" s="296" t="s">
        <v>99</v>
      </c>
      <c r="H617" s="74"/>
      <c r="I617" s="74" t="s">
        <v>10</v>
      </c>
      <c r="J617" s="321">
        <v>360</v>
      </c>
      <c r="K617" s="324">
        <v>13</v>
      </c>
      <c r="L617" s="327">
        <v>68</v>
      </c>
      <c r="M617" s="330">
        <v>7</v>
      </c>
      <c r="P617" s="444" t="s">
        <v>113</v>
      </c>
      <c r="Q617" s="115">
        <v>70</v>
      </c>
      <c r="R617" s="296" t="s">
        <v>99</v>
      </c>
      <c r="S617" s="74"/>
      <c r="T617" s="74" t="s">
        <v>40</v>
      </c>
      <c r="U617" s="268">
        <v>268.09999999999997</v>
      </c>
      <c r="V617" s="269">
        <v>4.55</v>
      </c>
      <c r="W617" s="270">
        <v>60.55</v>
      </c>
      <c r="X617" s="271">
        <v>0.7</v>
      </c>
      <c r="AA617" s="444" t="s">
        <v>113</v>
      </c>
      <c r="AB617" s="115">
        <v>150</v>
      </c>
      <c r="AC617" s="296" t="s">
        <v>99</v>
      </c>
      <c r="AD617" s="74"/>
      <c r="AE617" s="74" t="s">
        <v>145</v>
      </c>
      <c r="AF617" s="321">
        <v>303</v>
      </c>
      <c r="AG617" s="269">
        <v>16.5</v>
      </c>
      <c r="AH617" s="270">
        <v>49.5</v>
      </c>
      <c r="AI617" s="271">
        <v>0.75</v>
      </c>
    </row>
    <row r="618" spans="3:35" x14ac:dyDescent="0.3">
      <c r="C618" s="447"/>
      <c r="E618" s="445"/>
      <c r="F618" s="116">
        <v>50</v>
      </c>
      <c r="G618" s="297" t="s">
        <v>99</v>
      </c>
      <c r="H618" s="76"/>
      <c r="I618" s="76" t="s">
        <v>14</v>
      </c>
      <c r="J618" s="322">
        <v>300</v>
      </c>
      <c r="K618" s="325">
        <v>12</v>
      </c>
      <c r="L618" s="328">
        <v>6</v>
      </c>
      <c r="M618" s="331">
        <v>24</v>
      </c>
      <c r="P618" s="445"/>
      <c r="Q618" s="116">
        <v>25</v>
      </c>
      <c r="R618" s="297" t="s">
        <v>99</v>
      </c>
      <c r="S618" s="76"/>
      <c r="T618" s="76" t="s">
        <v>27</v>
      </c>
      <c r="U618" s="272">
        <v>163.5</v>
      </c>
      <c r="V618" s="273">
        <v>3.75</v>
      </c>
      <c r="W618" s="274">
        <v>3.5</v>
      </c>
      <c r="X618" s="275">
        <v>16.25</v>
      </c>
      <c r="AA618" s="445"/>
      <c r="AB618" s="116">
        <v>100</v>
      </c>
      <c r="AC618" s="297" t="s">
        <v>99</v>
      </c>
      <c r="AD618" s="76"/>
      <c r="AE618" s="76" t="s">
        <v>80</v>
      </c>
      <c r="AF618" s="322">
        <v>160</v>
      </c>
      <c r="AG618" s="325">
        <v>2</v>
      </c>
      <c r="AH618" s="274">
        <v>8.5299999999999994</v>
      </c>
      <c r="AI618" s="275">
        <v>14.66</v>
      </c>
    </row>
    <row r="619" spans="3:35" x14ac:dyDescent="0.3">
      <c r="C619" s="447"/>
      <c r="E619" s="445"/>
      <c r="F619" s="116">
        <v>100</v>
      </c>
      <c r="G619" s="297" t="s">
        <v>99</v>
      </c>
      <c r="H619" s="76"/>
      <c r="I619" s="76" t="s">
        <v>25</v>
      </c>
      <c r="J619" s="322">
        <v>60</v>
      </c>
      <c r="K619" s="325">
        <v>1</v>
      </c>
      <c r="L619" s="328">
        <v>14</v>
      </c>
      <c r="M619" s="331">
        <v>0</v>
      </c>
      <c r="P619" s="445"/>
      <c r="Q619" s="116">
        <v>130</v>
      </c>
      <c r="R619" s="297" t="s">
        <v>99</v>
      </c>
      <c r="S619" s="76"/>
      <c r="T619" s="76" t="s">
        <v>26</v>
      </c>
      <c r="U619" s="272">
        <v>58.5</v>
      </c>
      <c r="V619" s="273">
        <v>1.3</v>
      </c>
      <c r="W619" s="274">
        <v>6.5</v>
      </c>
      <c r="X619" s="331">
        <v>0</v>
      </c>
      <c r="AA619" s="445"/>
      <c r="AB619" s="116">
        <v>5</v>
      </c>
      <c r="AC619" s="297" t="s">
        <v>99</v>
      </c>
      <c r="AD619" s="76"/>
      <c r="AE619" s="76" t="s">
        <v>15</v>
      </c>
      <c r="AF619" s="272">
        <v>35.85</v>
      </c>
      <c r="AG619" s="273">
        <v>0.05</v>
      </c>
      <c r="AH619" s="328">
        <v>0</v>
      </c>
      <c r="AI619" s="275">
        <v>4.05</v>
      </c>
    </row>
    <row r="620" spans="3:35" x14ac:dyDescent="0.3">
      <c r="C620" s="447"/>
      <c r="E620" s="445"/>
      <c r="F620" s="107">
        <v>30</v>
      </c>
      <c r="G620" s="297" t="s">
        <v>99</v>
      </c>
      <c r="H620" s="76"/>
      <c r="I620" s="76" t="s">
        <v>134</v>
      </c>
      <c r="J620" s="322">
        <v>120</v>
      </c>
      <c r="K620" s="325">
        <v>24</v>
      </c>
      <c r="L620" s="328">
        <v>3</v>
      </c>
      <c r="M620" s="331">
        <v>1</v>
      </c>
      <c r="P620" s="445"/>
      <c r="Q620" s="116">
        <v>250</v>
      </c>
      <c r="R620" s="297" t="s">
        <v>99</v>
      </c>
      <c r="S620" s="76"/>
      <c r="T620" s="76" t="s">
        <v>73</v>
      </c>
      <c r="U620" s="322">
        <v>200</v>
      </c>
      <c r="V620" s="273">
        <v>27.5</v>
      </c>
      <c r="W620" s="274">
        <v>7.5</v>
      </c>
      <c r="X620" s="275">
        <v>5.75</v>
      </c>
      <c r="AA620" s="445"/>
      <c r="AB620" s="116">
        <v>100</v>
      </c>
      <c r="AC620" s="297" t="s">
        <v>99</v>
      </c>
      <c r="AD620" s="76"/>
      <c r="AE620" s="76" t="s">
        <v>34</v>
      </c>
      <c r="AF620" s="322">
        <v>100</v>
      </c>
      <c r="AG620" s="325">
        <v>21</v>
      </c>
      <c r="AH620" s="328">
        <v>1</v>
      </c>
      <c r="AI620" s="331">
        <v>2</v>
      </c>
    </row>
    <row r="621" spans="3:35" x14ac:dyDescent="0.3">
      <c r="C621" s="447"/>
      <c r="E621" s="445"/>
      <c r="F621" s="116"/>
      <c r="G621" s="297"/>
      <c r="H621" s="76"/>
      <c r="I621" s="76"/>
      <c r="J621" s="272"/>
      <c r="K621" s="273"/>
      <c r="L621" s="274"/>
      <c r="M621" s="275"/>
      <c r="P621" s="445"/>
      <c r="Q621" s="116">
        <v>30</v>
      </c>
      <c r="R621" s="297" t="s">
        <v>99</v>
      </c>
      <c r="S621" s="76"/>
      <c r="T621" s="76" t="s">
        <v>20</v>
      </c>
      <c r="U621" s="272">
        <v>145.79999999999998</v>
      </c>
      <c r="V621" s="325">
        <v>6</v>
      </c>
      <c r="W621" s="274">
        <v>9.9</v>
      </c>
      <c r="X621" s="275">
        <v>9.2999999999999989</v>
      </c>
      <c r="AA621" s="445"/>
      <c r="AB621" s="116">
        <v>3</v>
      </c>
      <c r="AC621" s="297" t="s">
        <v>100</v>
      </c>
      <c r="AD621" s="76"/>
      <c r="AE621" s="76" t="s">
        <v>5</v>
      </c>
      <c r="AF621" s="322">
        <v>240</v>
      </c>
      <c r="AG621" s="325">
        <v>18</v>
      </c>
      <c r="AH621" s="328">
        <v>0</v>
      </c>
      <c r="AI621" s="331">
        <v>15</v>
      </c>
    </row>
    <row r="622" spans="3:35" ht="15" thickBot="1" x14ac:dyDescent="0.35">
      <c r="C622" s="447"/>
      <c r="E622" s="445"/>
      <c r="F622" s="116"/>
      <c r="G622" s="297"/>
      <c r="H622" s="184"/>
      <c r="I622" s="184"/>
      <c r="J622" s="207"/>
      <c r="K622" s="216"/>
      <c r="L622" s="226"/>
      <c r="M622" s="232"/>
      <c r="P622" s="445"/>
      <c r="Q622" s="116"/>
      <c r="R622" s="297"/>
      <c r="S622" s="184"/>
      <c r="T622" s="184"/>
      <c r="U622" s="207"/>
      <c r="V622" s="216"/>
      <c r="W622" s="226"/>
      <c r="X622" s="232"/>
      <c r="AA622" s="445"/>
      <c r="AB622" s="116"/>
      <c r="AC622" s="297"/>
      <c r="AD622" s="184"/>
      <c r="AE622" s="184"/>
      <c r="AF622" s="207"/>
      <c r="AG622" s="216"/>
      <c r="AH622" s="226"/>
      <c r="AI622" s="232"/>
    </row>
    <row r="623" spans="3:35" ht="15.6" thickTop="1" thickBot="1" x14ac:dyDescent="0.35">
      <c r="C623" s="447"/>
      <c r="E623" s="445"/>
      <c r="F623" s="116"/>
      <c r="G623" s="298"/>
      <c r="H623" s="197" t="s">
        <v>107</v>
      </c>
      <c r="I623" s="198"/>
      <c r="J623" s="323">
        <v>840</v>
      </c>
      <c r="K623" s="323">
        <v>50</v>
      </c>
      <c r="L623" s="323">
        <v>91</v>
      </c>
      <c r="M623" s="332">
        <v>32</v>
      </c>
      <c r="P623" s="445"/>
      <c r="Q623" s="116"/>
      <c r="R623" s="298"/>
      <c r="S623" s="197" t="s">
        <v>107</v>
      </c>
      <c r="T623" s="198"/>
      <c r="U623" s="199">
        <v>835.89999999999986</v>
      </c>
      <c r="V623" s="199">
        <v>43.1</v>
      </c>
      <c r="W623" s="323">
        <v>87.95</v>
      </c>
      <c r="X623" s="332">
        <v>32</v>
      </c>
      <c r="AA623" s="445"/>
      <c r="AB623" s="116"/>
      <c r="AC623" s="298"/>
      <c r="AD623" s="197" t="s">
        <v>107</v>
      </c>
      <c r="AE623" s="198"/>
      <c r="AF623" s="199">
        <v>838.85</v>
      </c>
      <c r="AG623" s="199">
        <v>57.55</v>
      </c>
      <c r="AH623" s="323">
        <v>59.03</v>
      </c>
      <c r="AI623" s="200">
        <v>36.46</v>
      </c>
    </row>
    <row r="624" spans="3:35" ht="15.6" thickTop="1" thickBot="1" x14ac:dyDescent="0.35">
      <c r="C624" s="447"/>
      <c r="E624" s="446"/>
      <c r="F624" s="117"/>
      <c r="G624" s="299"/>
      <c r="H624" s="185"/>
      <c r="I624" s="185"/>
      <c r="J624" s="208"/>
      <c r="K624" s="217"/>
      <c r="L624" s="227"/>
      <c r="M624" s="233"/>
      <c r="P624" s="446"/>
      <c r="Q624" s="117"/>
      <c r="R624" s="299"/>
      <c r="S624" s="185"/>
      <c r="T624" s="185"/>
      <c r="U624" s="208"/>
      <c r="V624" s="217"/>
      <c r="W624" s="227"/>
      <c r="X624" s="233"/>
      <c r="AA624" s="446"/>
      <c r="AB624" s="117"/>
      <c r="AC624" s="299"/>
      <c r="AD624" s="185"/>
      <c r="AE624" s="185"/>
      <c r="AF624" s="208"/>
      <c r="AG624" s="217"/>
      <c r="AH624" s="227"/>
      <c r="AI624" s="233"/>
    </row>
    <row r="625" spans="3:35" x14ac:dyDescent="0.3">
      <c r="C625" s="447"/>
    </row>
    <row r="626" spans="3:35" ht="15" thickBot="1" x14ac:dyDescent="0.35">
      <c r="C626" s="447"/>
    </row>
    <row r="627" spans="3:35" ht="15" customHeight="1" thickTop="1" x14ac:dyDescent="0.3">
      <c r="C627" s="447"/>
      <c r="E627" s="432" t="s">
        <v>114</v>
      </c>
      <c r="F627" s="118">
        <v>200</v>
      </c>
      <c r="G627" s="300" t="s">
        <v>99</v>
      </c>
      <c r="H627" s="79"/>
      <c r="I627" s="79" t="s">
        <v>48</v>
      </c>
      <c r="J627" s="321">
        <v>430</v>
      </c>
      <c r="K627" s="324">
        <v>38</v>
      </c>
      <c r="L627" s="327">
        <v>0</v>
      </c>
      <c r="M627" s="330">
        <v>30</v>
      </c>
      <c r="P627" s="432" t="s">
        <v>114</v>
      </c>
      <c r="Q627" s="118">
        <v>200</v>
      </c>
      <c r="R627" s="300" t="s">
        <v>99</v>
      </c>
      <c r="S627" s="79"/>
      <c r="T627" s="79" t="s">
        <v>31</v>
      </c>
      <c r="U627" s="321">
        <v>434</v>
      </c>
      <c r="V627" s="324">
        <v>40</v>
      </c>
      <c r="W627" s="327">
        <v>0</v>
      </c>
      <c r="X627" s="330">
        <v>28</v>
      </c>
      <c r="AA627" s="432" t="s">
        <v>114</v>
      </c>
      <c r="AB627" s="118">
        <v>255.29411764705881</v>
      </c>
      <c r="AC627" s="300" t="s">
        <v>99</v>
      </c>
      <c r="AD627" s="79"/>
      <c r="AE627" s="79" t="s">
        <v>45</v>
      </c>
      <c r="AF627" s="321">
        <v>433.99999999999994</v>
      </c>
      <c r="AG627" s="269">
        <v>48.505882352941171</v>
      </c>
      <c r="AH627" s="327">
        <v>0</v>
      </c>
      <c r="AI627" s="271">
        <v>25.52941176470588</v>
      </c>
    </row>
    <row r="628" spans="3:35" x14ac:dyDescent="0.3">
      <c r="C628" s="447"/>
      <c r="E628" s="433"/>
      <c r="F628" s="119">
        <v>350</v>
      </c>
      <c r="G628" s="301" t="s">
        <v>99</v>
      </c>
      <c r="H628" s="81"/>
      <c r="I628" s="81" t="s">
        <v>54</v>
      </c>
      <c r="J628" s="322">
        <v>308</v>
      </c>
      <c r="K628" s="273">
        <v>3.5</v>
      </c>
      <c r="L628" s="274">
        <v>73.5</v>
      </c>
      <c r="M628" s="331">
        <v>0</v>
      </c>
      <c r="P628" s="433"/>
      <c r="Q628" s="119">
        <v>240</v>
      </c>
      <c r="R628" s="301" t="s">
        <v>99</v>
      </c>
      <c r="S628" s="81"/>
      <c r="T628" s="81" t="s">
        <v>42</v>
      </c>
      <c r="U628" s="322">
        <v>312</v>
      </c>
      <c r="V628" s="273">
        <v>5.76</v>
      </c>
      <c r="W628" s="274">
        <v>68.64</v>
      </c>
      <c r="X628" s="275">
        <v>0.48</v>
      </c>
      <c r="AA628" s="433"/>
      <c r="AB628" s="119">
        <v>254.99999999999997</v>
      </c>
      <c r="AC628" s="301" t="s">
        <v>99</v>
      </c>
      <c r="AD628" s="81"/>
      <c r="AE628" s="81" t="s">
        <v>56</v>
      </c>
      <c r="AF628" s="272">
        <v>311.09999999999997</v>
      </c>
      <c r="AG628" s="273">
        <v>10.199999999999999</v>
      </c>
      <c r="AH628" s="274">
        <v>56.099999999999994</v>
      </c>
      <c r="AI628" s="275">
        <v>2.5499999999999998</v>
      </c>
    </row>
    <row r="629" spans="3:35" x14ac:dyDescent="0.3">
      <c r="C629" s="447"/>
      <c r="E629" s="433"/>
      <c r="F629" s="119">
        <v>5</v>
      </c>
      <c r="G629" s="301" t="s">
        <v>99</v>
      </c>
      <c r="H629" s="81"/>
      <c r="I629" s="81" t="s">
        <v>15</v>
      </c>
      <c r="J629" s="272">
        <v>35.85</v>
      </c>
      <c r="K629" s="273">
        <v>0.05</v>
      </c>
      <c r="L629" s="328">
        <v>0</v>
      </c>
      <c r="M629" s="275">
        <v>4.05</v>
      </c>
      <c r="P629" s="433"/>
      <c r="Q629" s="119">
        <v>5</v>
      </c>
      <c r="R629" s="301" t="s">
        <v>99</v>
      </c>
      <c r="S629" s="81"/>
      <c r="T629" s="81" t="s">
        <v>15</v>
      </c>
      <c r="U629" s="272">
        <v>35.85</v>
      </c>
      <c r="V629" s="273">
        <v>0.05</v>
      </c>
      <c r="W629" s="328">
        <v>0</v>
      </c>
      <c r="X629" s="275">
        <v>4.05</v>
      </c>
      <c r="AA629" s="433"/>
      <c r="AB629" s="119">
        <v>5</v>
      </c>
      <c r="AC629" s="301" t="s">
        <v>99</v>
      </c>
      <c r="AD629" s="81"/>
      <c r="AE629" s="81" t="s">
        <v>21</v>
      </c>
      <c r="AF629" s="322">
        <v>45</v>
      </c>
      <c r="AG629" s="325">
        <v>0</v>
      </c>
      <c r="AH629" s="328">
        <v>0</v>
      </c>
      <c r="AI629" s="331">
        <v>4.95</v>
      </c>
    </row>
    <row r="630" spans="3:35" x14ac:dyDescent="0.3">
      <c r="C630" s="447"/>
      <c r="E630" s="433"/>
      <c r="F630" s="119">
        <v>200</v>
      </c>
      <c r="G630" s="301" t="s">
        <v>99</v>
      </c>
      <c r="H630" s="81"/>
      <c r="I630" s="81" t="s">
        <v>91</v>
      </c>
      <c r="J630" s="322">
        <v>66</v>
      </c>
      <c r="K630" s="325">
        <v>0</v>
      </c>
      <c r="L630" s="328">
        <v>16</v>
      </c>
      <c r="M630" s="331">
        <v>0</v>
      </c>
      <c r="P630" s="433"/>
      <c r="Q630" s="119">
        <v>200</v>
      </c>
      <c r="R630" s="301" t="s">
        <v>99</v>
      </c>
      <c r="S630" s="81"/>
      <c r="T630" s="81" t="s">
        <v>82</v>
      </c>
      <c r="U630" s="322">
        <v>70</v>
      </c>
      <c r="V630" s="273">
        <v>3.78</v>
      </c>
      <c r="W630" s="274">
        <v>15.76</v>
      </c>
      <c r="X630" s="275">
        <v>1.46</v>
      </c>
      <c r="AA630" s="433"/>
      <c r="AB630" s="119">
        <v>200</v>
      </c>
      <c r="AC630" s="301" t="s">
        <v>99</v>
      </c>
      <c r="AD630" s="81"/>
      <c r="AE630" s="81" t="s">
        <v>91</v>
      </c>
      <c r="AF630" s="322">
        <v>66</v>
      </c>
      <c r="AG630" s="325">
        <v>0</v>
      </c>
      <c r="AH630" s="328">
        <v>16</v>
      </c>
      <c r="AI630" s="331">
        <v>0</v>
      </c>
    </row>
    <row r="631" spans="3:35" ht="15" thickBot="1" x14ac:dyDescent="0.35">
      <c r="C631" s="447"/>
      <c r="E631" s="433"/>
      <c r="F631" s="119"/>
      <c r="G631" s="301"/>
      <c r="H631" s="189"/>
      <c r="I631" s="189"/>
      <c r="J631" s="276" t="s">
        <v>108</v>
      </c>
      <c r="K631" s="277" t="s">
        <v>108</v>
      </c>
      <c r="L631" s="278" t="s">
        <v>108</v>
      </c>
      <c r="M631" s="279" t="s">
        <v>108</v>
      </c>
      <c r="P631" s="433"/>
      <c r="Q631" s="119"/>
      <c r="R631" s="301"/>
      <c r="S631" s="189"/>
      <c r="T631" s="189"/>
      <c r="U631" s="276"/>
      <c r="V631" s="277"/>
      <c r="W631" s="278"/>
      <c r="X631" s="279"/>
      <c r="AA631" s="433"/>
      <c r="AB631" s="119"/>
      <c r="AC631" s="301"/>
      <c r="AD631" s="189"/>
      <c r="AE631" s="189"/>
      <c r="AF631" s="276"/>
      <c r="AG631" s="277"/>
      <c r="AH631" s="278"/>
      <c r="AI631" s="279"/>
    </row>
    <row r="632" spans="3:35" ht="15.6" thickTop="1" thickBot="1" x14ac:dyDescent="0.35">
      <c r="C632" s="447"/>
      <c r="E632" s="433"/>
      <c r="F632" s="119"/>
      <c r="G632" s="302"/>
      <c r="H632" s="197" t="s">
        <v>107</v>
      </c>
      <c r="I632" s="198"/>
      <c r="J632" s="199">
        <v>839.85</v>
      </c>
      <c r="K632" s="199">
        <v>41.55</v>
      </c>
      <c r="L632" s="199">
        <v>89.5</v>
      </c>
      <c r="M632" s="200">
        <v>34.049999999999997</v>
      </c>
      <c r="P632" s="433"/>
      <c r="Q632" s="119"/>
      <c r="R632" s="302"/>
      <c r="S632" s="197" t="s">
        <v>107</v>
      </c>
      <c r="T632" s="198"/>
      <c r="U632" s="199">
        <v>851.85</v>
      </c>
      <c r="V632" s="199">
        <v>49.589999999999996</v>
      </c>
      <c r="W632" s="199">
        <v>84.4</v>
      </c>
      <c r="X632" s="332">
        <v>33.99</v>
      </c>
      <c r="AA632" s="433"/>
      <c r="AB632" s="119"/>
      <c r="AC632" s="302"/>
      <c r="AD632" s="197" t="s">
        <v>107</v>
      </c>
      <c r="AE632" s="198"/>
      <c r="AF632" s="199">
        <v>856.09999999999991</v>
      </c>
      <c r="AG632" s="199">
        <v>58.705882352941174</v>
      </c>
      <c r="AH632" s="199">
        <v>72.099999999999994</v>
      </c>
      <c r="AI632" s="332">
        <v>33.029411764705884</v>
      </c>
    </row>
    <row r="633" spans="3:35" ht="15.6" thickTop="1" thickBot="1" x14ac:dyDescent="0.35">
      <c r="C633" s="447"/>
      <c r="E633" s="434"/>
      <c r="F633" s="303"/>
      <c r="G633" s="304"/>
      <c r="H633" s="190"/>
      <c r="I633" s="190"/>
      <c r="J633" s="211"/>
      <c r="K633" s="220"/>
      <c r="L633" s="229"/>
      <c r="M633" s="235"/>
      <c r="P633" s="434"/>
      <c r="Q633" s="303"/>
      <c r="R633" s="304"/>
      <c r="S633" s="190"/>
      <c r="T633" s="190"/>
      <c r="U633" s="211"/>
      <c r="V633" s="220"/>
      <c r="W633" s="229"/>
      <c r="X633" s="235"/>
      <c r="AA633" s="434"/>
      <c r="AB633" s="303"/>
      <c r="AC633" s="304"/>
      <c r="AD633" s="190"/>
      <c r="AE633" s="190"/>
      <c r="AF633" s="211"/>
      <c r="AG633" s="220"/>
      <c r="AH633" s="229"/>
      <c r="AI633" s="235"/>
    </row>
    <row r="634" spans="3:35" ht="15" thickBot="1" x14ac:dyDescent="0.35"/>
    <row r="635" spans="3:35" ht="15" thickBot="1" x14ac:dyDescent="0.35">
      <c r="F635" s="128"/>
      <c r="G635" s="55"/>
      <c r="H635" s="63" t="s">
        <v>106</v>
      </c>
      <c r="I635" s="63"/>
      <c r="J635" s="212">
        <v>3976.0499999999997</v>
      </c>
      <c r="K635" s="221">
        <v>286.85000000000002</v>
      </c>
      <c r="L635" s="223">
        <v>418.5</v>
      </c>
      <c r="M635" s="280">
        <v>122.74999999999999</v>
      </c>
      <c r="Q635" s="128"/>
      <c r="R635" s="55"/>
      <c r="S635" s="63" t="s">
        <v>106</v>
      </c>
      <c r="T635" s="63"/>
      <c r="U635" s="212">
        <v>3985.52</v>
      </c>
      <c r="V635" s="221">
        <v>282.20643564356436</v>
      </c>
      <c r="W635" s="223">
        <v>401.43930693069302</v>
      </c>
      <c r="X635" s="280">
        <v>126.7315198019802</v>
      </c>
      <c r="AB635" s="128"/>
      <c r="AC635" s="55"/>
      <c r="AD635" s="63" t="s">
        <v>106</v>
      </c>
      <c r="AE635" s="63"/>
      <c r="AF635" s="212">
        <v>3987.7999999999997</v>
      </c>
      <c r="AG635" s="326">
        <v>293.02588235294115</v>
      </c>
      <c r="AH635" s="223">
        <v>346.05999999999995</v>
      </c>
      <c r="AI635" s="280">
        <v>141.58941176470586</v>
      </c>
    </row>
    <row r="640" spans="3:35" ht="15" thickBot="1" x14ac:dyDescent="0.35"/>
    <row r="641" spans="3:49" ht="94.8" thickTop="1" thickBot="1" x14ac:dyDescent="0.35">
      <c r="F641" s="356" t="s">
        <v>69</v>
      </c>
      <c r="G641" s="356" t="s">
        <v>109</v>
      </c>
      <c r="H641" s="357" t="s">
        <v>108</v>
      </c>
      <c r="I641" s="356" t="s">
        <v>70</v>
      </c>
      <c r="J641" s="358" t="s">
        <v>127</v>
      </c>
      <c r="K641" s="359" t="s">
        <v>128</v>
      </c>
      <c r="L641" s="360" t="s">
        <v>2</v>
      </c>
      <c r="M641" s="361" t="s">
        <v>3</v>
      </c>
      <c r="P641" s="319"/>
      <c r="Q641" s="356" t="s">
        <v>69</v>
      </c>
      <c r="R641" s="356" t="s">
        <v>109</v>
      </c>
      <c r="S641" s="357" t="s">
        <v>108</v>
      </c>
      <c r="T641" s="356" t="s">
        <v>70</v>
      </c>
      <c r="U641" s="358" t="s">
        <v>127</v>
      </c>
      <c r="V641" s="359" t="s">
        <v>128</v>
      </c>
      <c r="W641" s="360" t="s">
        <v>2</v>
      </c>
      <c r="X641" s="361" t="s">
        <v>3</v>
      </c>
      <c r="AA641" s="319"/>
      <c r="AB641" s="356" t="s">
        <v>69</v>
      </c>
      <c r="AC641" s="355" t="s">
        <v>109</v>
      </c>
      <c r="AD641" s="357" t="s">
        <v>108</v>
      </c>
      <c r="AE641" s="356" t="s">
        <v>70</v>
      </c>
      <c r="AF641" s="358" t="s">
        <v>127</v>
      </c>
      <c r="AG641" s="359" t="s">
        <v>128</v>
      </c>
      <c r="AH641" s="360" t="s">
        <v>2</v>
      </c>
      <c r="AI641" s="361" t="s">
        <v>3</v>
      </c>
      <c r="AK641" s="338" t="s">
        <v>70</v>
      </c>
      <c r="AL641" s="430" t="s">
        <v>140</v>
      </c>
      <c r="AM641" s="431"/>
      <c r="AN641" s="338" t="s">
        <v>139</v>
      </c>
      <c r="AO641" s="430" t="s">
        <v>140</v>
      </c>
      <c r="AP641" s="431"/>
      <c r="AR641" s="338" t="s">
        <v>70</v>
      </c>
      <c r="AS641" s="430" t="s">
        <v>140</v>
      </c>
      <c r="AT641" s="431"/>
      <c r="AU641" s="338" t="s">
        <v>139</v>
      </c>
      <c r="AV641" s="430" t="s">
        <v>140</v>
      </c>
      <c r="AW641" s="431"/>
    </row>
    <row r="642" spans="3:49" ht="15.6" thickTop="1" thickBot="1" x14ac:dyDescent="0.35">
      <c r="Q642" s="3"/>
      <c r="R642" s="3"/>
      <c r="T642" s="7"/>
      <c r="U642" s="7"/>
      <c r="V642" s="7"/>
      <c r="W642" s="7"/>
      <c r="X642" s="7"/>
      <c r="AA642" s="7"/>
      <c r="AB642" s="3"/>
      <c r="AC642" s="3"/>
      <c r="AD642" t="s">
        <v>108</v>
      </c>
      <c r="AE642" s="7"/>
      <c r="AF642" s="7"/>
      <c r="AG642" s="7"/>
      <c r="AH642" s="7"/>
      <c r="AI642" s="7"/>
    </row>
    <row r="643" spans="3:49" ht="15" customHeight="1" thickTop="1" x14ac:dyDescent="0.3">
      <c r="C643" s="447" t="s">
        <v>160</v>
      </c>
      <c r="E643" s="435" t="s">
        <v>110</v>
      </c>
      <c r="F643" s="281">
        <v>6</v>
      </c>
      <c r="G643" s="282" t="s">
        <v>102</v>
      </c>
      <c r="H643" s="66"/>
      <c r="I643" s="66" t="s">
        <v>5</v>
      </c>
      <c r="J643" s="321">
        <v>480</v>
      </c>
      <c r="K643" s="324">
        <v>36</v>
      </c>
      <c r="L643" s="327">
        <v>0</v>
      </c>
      <c r="M643" s="330">
        <v>30</v>
      </c>
      <c r="P643" s="435" t="s">
        <v>110</v>
      </c>
      <c r="Q643" s="281">
        <v>120</v>
      </c>
      <c r="R643" s="282" t="s">
        <v>99</v>
      </c>
      <c r="S643" s="66"/>
      <c r="T643" s="66" t="s">
        <v>6</v>
      </c>
      <c r="U643" s="268">
        <v>284.52000000000004</v>
      </c>
      <c r="V643" s="269">
        <v>23.16</v>
      </c>
      <c r="W643" s="270">
        <v>0.72</v>
      </c>
      <c r="X643" s="330">
        <v>21</v>
      </c>
      <c r="AA643" s="435" t="s">
        <v>110</v>
      </c>
      <c r="AB643" s="281">
        <v>400</v>
      </c>
      <c r="AC643" s="282" t="s">
        <v>99</v>
      </c>
      <c r="AD643" s="66"/>
      <c r="AE643" s="66" t="s">
        <v>73</v>
      </c>
      <c r="AF643" s="321">
        <v>320</v>
      </c>
      <c r="AG643" s="324">
        <v>44</v>
      </c>
      <c r="AH643" s="327">
        <v>12</v>
      </c>
      <c r="AI643" s="271">
        <v>9.1999999999999993</v>
      </c>
      <c r="AK643" s="339" t="s">
        <v>14</v>
      </c>
      <c r="AL643" s="345">
        <v>100</v>
      </c>
      <c r="AM643" s="345" t="s">
        <v>132</v>
      </c>
      <c r="AN643" s="342" t="s">
        <v>27</v>
      </c>
      <c r="AO643" s="348">
        <v>91.743119266055047</v>
      </c>
      <c r="AP643" s="349" t="s">
        <v>132</v>
      </c>
      <c r="AR643" s="339" t="s">
        <v>15</v>
      </c>
      <c r="AS643" s="345">
        <v>5</v>
      </c>
      <c r="AT643" s="345" t="s">
        <v>132</v>
      </c>
      <c r="AU643" s="342" t="s">
        <v>21</v>
      </c>
      <c r="AV643" s="348">
        <v>4</v>
      </c>
      <c r="AW643" s="349" t="s">
        <v>132</v>
      </c>
    </row>
    <row r="644" spans="3:49" x14ac:dyDescent="0.3">
      <c r="C644" s="447"/>
      <c r="E644" s="436"/>
      <c r="F644" s="283">
        <v>2</v>
      </c>
      <c r="G644" s="284" t="s">
        <v>100</v>
      </c>
      <c r="H644" s="60"/>
      <c r="I644" s="60" t="s">
        <v>7</v>
      </c>
      <c r="J644" s="322">
        <v>282</v>
      </c>
      <c r="K644" s="273">
        <v>10.8</v>
      </c>
      <c r="L644" s="274">
        <v>54.4</v>
      </c>
      <c r="M644" s="275">
        <v>3.4</v>
      </c>
      <c r="P644" s="436"/>
      <c r="Q644" s="283">
        <v>139.60396039603958</v>
      </c>
      <c r="R644" s="284" t="s">
        <v>99</v>
      </c>
      <c r="S644" s="60"/>
      <c r="T644" s="60" t="s">
        <v>145</v>
      </c>
      <c r="U644" s="322">
        <v>282</v>
      </c>
      <c r="V644" s="273">
        <v>15.356435643564355</v>
      </c>
      <c r="W644" s="274">
        <v>46.069306930693067</v>
      </c>
      <c r="X644" s="275">
        <v>0.69801980198019797</v>
      </c>
      <c r="AA644" s="436"/>
      <c r="AB644" s="283">
        <v>200</v>
      </c>
      <c r="AC644" s="284" t="s">
        <v>99</v>
      </c>
      <c r="AD644" s="60"/>
      <c r="AE644" s="60" t="s">
        <v>29</v>
      </c>
      <c r="AF644" s="322">
        <v>200</v>
      </c>
      <c r="AG644" s="325">
        <v>0</v>
      </c>
      <c r="AH644" s="328">
        <v>46</v>
      </c>
      <c r="AI644" s="331">
        <v>2</v>
      </c>
      <c r="AK644" s="340" t="s">
        <v>14</v>
      </c>
      <c r="AL644" s="346">
        <v>100</v>
      </c>
      <c r="AM644" s="346" t="s">
        <v>132</v>
      </c>
      <c r="AN644" s="343" t="s">
        <v>20</v>
      </c>
      <c r="AO644" s="350">
        <v>123.45679012345678</v>
      </c>
      <c r="AP644" s="351" t="s">
        <v>132</v>
      </c>
      <c r="AR644" s="340" t="s">
        <v>15</v>
      </c>
      <c r="AS644" s="346">
        <v>100</v>
      </c>
      <c r="AT644" s="346" t="s">
        <v>132</v>
      </c>
      <c r="AU644" s="343" t="s">
        <v>32</v>
      </c>
      <c r="AV644" s="350">
        <v>227.61904761904762</v>
      </c>
      <c r="AW644" s="351" t="s">
        <v>132</v>
      </c>
    </row>
    <row r="645" spans="3:49" x14ac:dyDescent="0.3">
      <c r="C645" s="447"/>
      <c r="E645" s="436"/>
      <c r="F645" s="283">
        <v>150</v>
      </c>
      <c r="G645" s="284" t="s">
        <v>99</v>
      </c>
      <c r="H645" s="60"/>
      <c r="I645" s="60" t="s">
        <v>43</v>
      </c>
      <c r="J645" s="322">
        <v>150</v>
      </c>
      <c r="K645" s="273">
        <v>28.5</v>
      </c>
      <c r="L645" s="274">
        <v>1.5</v>
      </c>
      <c r="M645" s="331">
        <v>3</v>
      </c>
      <c r="P645" s="436"/>
      <c r="Q645" s="283">
        <v>110.00000000000001</v>
      </c>
      <c r="R645" s="284" t="s">
        <v>99</v>
      </c>
      <c r="S645" s="60"/>
      <c r="T645" s="60" t="s">
        <v>41</v>
      </c>
      <c r="U645" s="272">
        <v>305.8</v>
      </c>
      <c r="V645" s="273">
        <v>29.700000000000003</v>
      </c>
      <c r="W645" s="274">
        <v>2.2000000000000002</v>
      </c>
      <c r="X645" s="275">
        <v>17.600000000000001</v>
      </c>
      <c r="AA645" s="436"/>
      <c r="AB645" s="283">
        <v>50</v>
      </c>
      <c r="AC645" s="284" t="s">
        <v>99</v>
      </c>
      <c r="AD645" s="60"/>
      <c r="AE645" s="60" t="s">
        <v>14</v>
      </c>
      <c r="AF645" s="322">
        <v>300</v>
      </c>
      <c r="AG645" s="325">
        <v>12</v>
      </c>
      <c r="AH645" s="328">
        <v>6</v>
      </c>
      <c r="AI645" s="331">
        <v>24</v>
      </c>
      <c r="AK645" s="340" t="s">
        <v>14</v>
      </c>
      <c r="AL645" s="346">
        <v>100</v>
      </c>
      <c r="AM645" s="346" t="s">
        <v>132</v>
      </c>
      <c r="AN645" s="343" t="s">
        <v>22</v>
      </c>
      <c r="AO645" s="350">
        <v>121.95121951219512</v>
      </c>
      <c r="AP645" s="351" t="s">
        <v>132</v>
      </c>
      <c r="AR645" s="340" t="s">
        <v>15</v>
      </c>
      <c r="AS645" s="346">
        <v>100</v>
      </c>
      <c r="AT645" s="346" t="s">
        <v>132</v>
      </c>
      <c r="AU645" s="343" t="s">
        <v>6</v>
      </c>
      <c r="AV645" s="350">
        <v>302.40404892450442</v>
      </c>
      <c r="AW645" s="351" t="s">
        <v>132</v>
      </c>
    </row>
    <row r="646" spans="3:49" x14ac:dyDescent="0.3">
      <c r="C646" s="447"/>
      <c r="E646" s="436"/>
      <c r="F646" s="283">
        <v>5</v>
      </c>
      <c r="G646" s="284" t="s">
        <v>99</v>
      </c>
      <c r="H646" s="60"/>
      <c r="I646" s="60" t="s">
        <v>15</v>
      </c>
      <c r="J646" s="272">
        <v>35.85</v>
      </c>
      <c r="K646" s="273">
        <v>0.05</v>
      </c>
      <c r="L646" s="328">
        <v>0</v>
      </c>
      <c r="M646" s="275">
        <v>4.05</v>
      </c>
      <c r="P646" s="436"/>
      <c r="Q646" s="283">
        <v>50</v>
      </c>
      <c r="R646" s="284" t="s">
        <v>99</v>
      </c>
      <c r="S646" s="60"/>
      <c r="T646" s="60" t="s">
        <v>16</v>
      </c>
      <c r="U646" s="322">
        <v>78</v>
      </c>
      <c r="V646" s="273">
        <v>4.2</v>
      </c>
      <c r="W646" s="274">
        <v>3.4</v>
      </c>
      <c r="X646" s="275">
        <v>5.3</v>
      </c>
      <c r="AA646" s="436"/>
      <c r="AB646" s="283">
        <v>30</v>
      </c>
      <c r="AC646" s="284" t="s">
        <v>99</v>
      </c>
      <c r="AD646" s="60"/>
      <c r="AE646" s="60" t="s">
        <v>134</v>
      </c>
      <c r="AF646" s="322">
        <v>120</v>
      </c>
      <c r="AG646" s="325">
        <v>24</v>
      </c>
      <c r="AH646" s="328">
        <v>3</v>
      </c>
      <c r="AI646" s="331">
        <v>1</v>
      </c>
      <c r="AK646" s="340" t="s">
        <v>29</v>
      </c>
      <c r="AL646" s="346">
        <v>100</v>
      </c>
      <c r="AM646" s="346" t="s">
        <v>132</v>
      </c>
      <c r="AN646" s="343" t="s">
        <v>26</v>
      </c>
      <c r="AO646" s="350">
        <v>222.22222222222223</v>
      </c>
      <c r="AP646" s="351" t="s">
        <v>132</v>
      </c>
      <c r="AR646" s="340" t="s">
        <v>6</v>
      </c>
      <c r="AS646" s="346">
        <v>100</v>
      </c>
      <c r="AT646" s="346" t="s">
        <v>132</v>
      </c>
      <c r="AU646" s="343" t="s">
        <v>24</v>
      </c>
      <c r="AV646" s="350">
        <v>137.64876632801162</v>
      </c>
      <c r="AW646" s="351" t="s">
        <v>132</v>
      </c>
    </row>
    <row r="647" spans="3:49" ht="15" thickBot="1" x14ac:dyDescent="0.35">
      <c r="C647" s="447"/>
      <c r="E647" s="436"/>
      <c r="F647" s="283"/>
      <c r="G647" s="284"/>
      <c r="H647" s="173"/>
      <c r="I647" s="173"/>
      <c r="J647" s="276" t="s">
        <v>108</v>
      </c>
      <c r="K647" s="277" t="s">
        <v>108</v>
      </c>
      <c r="L647" s="278" t="s">
        <v>108</v>
      </c>
      <c r="M647" s="279" t="s">
        <v>108</v>
      </c>
      <c r="P647" s="436"/>
      <c r="Q647" s="283"/>
      <c r="R647" s="284"/>
      <c r="S647" s="173"/>
      <c r="T647" s="173"/>
      <c r="U647" s="276"/>
      <c r="V647" s="277"/>
      <c r="W647" s="278"/>
      <c r="X647" s="279"/>
      <c r="AA647" s="436"/>
      <c r="AB647" s="283"/>
      <c r="AC647" s="284"/>
      <c r="AD647" s="173"/>
      <c r="AE647" s="173"/>
      <c r="AF647" s="276"/>
      <c r="AG647" s="277"/>
      <c r="AH647" s="278"/>
      <c r="AI647" s="279"/>
      <c r="AK647" s="340" t="s">
        <v>29</v>
      </c>
      <c r="AL647" s="346">
        <v>100</v>
      </c>
      <c r="AM647" s="346" t="s">
        <v>132</v>
      </c>
      <c r="AN647" s="343" t="s">
        <v>28</v>
      </c>
      <c r="AO647" s="350">
        <v>285.71428571428572</v>
      </c>
      <c r="AP647" s="351" t="s">
        <v>132</v>
      </c>
      <c r="AR647" s="340" t="s">
        <v>6</v>
      </c>
      <c r="AS647" s="346">
        <v>100</v>
      </c>
      <c r="AT647" s="346" t="s">
        <v>132</v>
      </c>
      <c r="AU647" s="343" t="s">
        <v>32</v>
      </c>
      <c r="AV647" s="350">
        <v>75.26984126984128</v>
      </c>
      <c r="AW647" s="351" t="s">
        <v>132</v>
      </c>
    </row>
    <row r="648" spans="3:49" ht="15.6" thickTop="1" thickBot="1" x14ac:dyDescent="0.35">
      <c r="C648" s="447"/>
      <c r="E648" s="436"/>
      <c r="F648" s="283"/>
      <c r="G648" s="285"/>
      <c r="H648" s="197" t="s">
        <v>107</v>
      </c>
      <c r="I648" s="198"/>
      <c r="J648" s="199">
        <v>947.85</v>
      </c>
      <c r="K648" s="199">
        <v>75.349999999999994</v>
      </c>
      <c r="L648" s="199">
        <v>55.9</v>
      </c>
      <c r="M648" s="200">
        <v>40.449999999999996</v>
      </c>
      <c r="P648" s="436"/>
      <c r="Q648" s="283"/>
      <c r="R648" s="285"/>
      <c r="S648" s="197" t="s">
        <v>107</v>
      </c>
      <c r="T648" s="198"/>
      <c r="U648" s="199">
        <v>950.31999999999994</v>
      </c>
      <c r="V648" s="199">
        <v>72.416435643564355</v>
      </c>
      <c r="W648" s="199">
        <v>52.389306930693067</v>
      </c>
      <c r="X648" s="200">
        <v>44.5980198019802</v>
      </c>
      <c r="AA648" s="436"/>
      <c r="AB648" s="283"/>
      <c r="AC648" s="285"/>
      <c r="AD648" s="197" t="s">
        <v>107</v>
      </c>
      <c r="AE648" s="198"/>
      <c r="AF648" s="323">
        <v>940</v>
      </c>
      <c r="AG648" s="323">
        <v>80</v>
      </c>
      <c r="AH648" s="323">
        <v>67</v>
      </c>
      <c r="AI648" s="200">
        <v>36.200000000000003</v>
      </c>
      <c r="AK648" s="340" t="s">
        <v>29</v>
      </c>
      <c r="AL648" s="346">
        <v>100</v>
      </c>
      <c r="AM648" s="346" t="s">
        <v>132</v>
      </c>
      <c r="AN648" s="343" t="s">
        <v>30</v>
      </c>
      <c r="AO648" s="350">
        <v>208.33333333333334</v>
      </c>
      <c r="AP648" s="351" t="s">
        <v>132</v>
      </c>
      <c r="AR648" s="340" t="s">
        <v>6</v>
      </c>
      <c r="AS648" s="346">
        <v>100</v>
      </c>
      <c r="AT648" s="346" t="s">
        <v>132</v>
      </c>
      <c r="AU648" s="343" t="s">
        <v>9</v>
      </c>
      <c r="AV648" s="350">
        <v>66.601123595505626</v>
      </c>
      <c r="AW648" s="351" t="s">
        <v>132</v>
      </c>
    </row>
    <row r="649" spans="3:49" ht="15.6" thickTop="1" thickBot="1" x14ac:dyDescent="0.35">
      <c r="C649" s="447"/>
      <c r="E649" s="437"/>
      <c r="F649" s="286"/>
      <c r="G649" s="287"/>
      <c r="H649" s="174"/>
      <c r="I649" s="174"/>
      <c r="J649" s="208" t="s">
        <v>108</v>
      </c>
      <c r="K649" s="217" t="s">
        <v>108</v>
      </c>
      <c r="L649" s="227" t="s">
        <v>108</v>
      </c>
      <c r="M649" s="233" t="s">
        <v>108</v>
      </c>
      <c r="P649" s="437"/>
      <c r="Q649" s="286"/>
      <c r="R649" s="287"/>
      <c r="S649" s="174"/>
      <c r="T649" s="174"/>
      <c r="U649" s="208" t="s">
        <v>108</v>
      </c>
      <c r="V649" s="217" t="s">
        <v>108</v>
      </c>
      <c r="W649" s="227" t="s">
        <v>108</v>
      </c>
      <c r="X649" s="233" t="s">
        <v>108</v>
      </c>
      <c r="AA649" s="437"/>
      <c r="AB649" s="286"/>
      <c r="AC649" s="287"/>
      <c r="AD649" s="174"/>
      <c r="AE649" s="174"/>
      <c r="AF649" s="208" t="s">
        <v>108</v>
      </c>
      <c r="AG649" s="217" t="s">
        <v>108</v>
      </c>
      <c r="AH649" s="227" t="s">
        <v>108</v>
      </c>
      <c r="AI649" s="233" t="s">
        <v>108</v>
      </c>
      <c r="AK649" s="340" t="s">
        <v>29</v>
      </c>
      <c r="AL649" s="346">
        <v>100</v>
      </c>
      <c r="AM649" s="346" t="s">
        <v>132</v>
      </c>
      <c r="AN649" s="343" t="s">
        <v>62</v>
      </c>
      <c r="AO649" s="350">
        <v>192.30769230769232</v>
      </c>
      <c r="AP649" s="351" t="s">
        <v>132</v>
      </c>
      <c r="AR649" s="340" t="s">
        <v>6</v>
      </c>
      <c r="AS649" s="346">
        <v>100</v>
      </c>
      <c r="AT649" s="346" t="s">
        <v>132</v>
      </c>
      <c r="AU649" s="343" t="s">
        <v>41</v>
      </c>
      <c r="AV649" s="350">
        <v>85.287769784172681</v>
      </c>
      <c r="AW649" s="351" t="s">
        <v>132</v>
      </c>
    </row>
    <row r="650" spans="3:49" ht="15" thickBot="1" x14ac:dyDescent="0.35">
      <c r="C650" s="447"/>
      <c r="AK650" s="340" t="s">
        <v>29</v>
      </c>
      <c r="AL650" s="346">
        <v>100</v>
      </c>
      <c r="AM650" s="346" t="s">
        <v>132</v>
      </c>
      <c r="AN650" s="343" t="s">
        <v>33</v>
      </c>
      <c r="AO650" s="350">
        <v>333.33333333333331</v>
      </c>
      <c r="AP650" s="351" t="s">
        <v>132</v>
      </c>
      <c r="AR650" s="340" t="s">
        <v>134</v>
      </c>
      <c r="AS650" s="346">
        <v>30</v>
      </c>
      <c r="AT650" s="346" t="s">
        <v>132</v>
      </c>
      <c r="AU650" s="343" t="s">
        <v>4</v>
      </c>
      <c r="AV650" s="350">
        <v>129.03225806451613</v>
      </c>
      <c r="AW650" s="351" t="s">
        <v>132</v>
      </c>
    </row>
    <row r="651" spans="3:49" ht="15" thickTop="1" x14ac:dyDescent="0.3">
      <c r="C651" s="447"/>
      <c r="E651" s="438" t="s">
        <v>111</v>
      </c>
      <c r="F651" s="112">
        <v>250</v>
      </c>
      <c r="G651" s="288" t="s">
        <v>99</v>
      </c>
      <c r="H651" s="67"/>
      <c r="I651" s="67" t="s">
        <v>18</v>
      </c>
      <c r="J651" s="268">
        <v>162.5</v>
      </c>
      <c r="K651" s="324">
        <v>30</v>
      </c>
      <c r="L651" s="327">
        <v>10</v>
      </c>
      <c r="M651" s="271">
        <v>2.5</v>
      </c>
      <c r="P651" s="438" t="s">
        <v>111</v>
      </c>
      <c r="Q651" s="112">
        <v>150</v>
      </c>
      <c r="R651" s="288" t="s">
        <v>99</v>
      </c>
      <c r="S651" s="67"/>
      <c r="T651" s="67" t="s">
        <v>44</v>
      </c>
      <c r="U651" s="268">
        <v>166.5</v>
      </c>
      <c r="V651" s="269">
        <v>36.900000000000006</v>
      </c>
      <c r="W651" s="327">
        <v>3</v>
      </c>
      <c r="X651" s="271">
        <v>0.75</v>
      </c>
      <c r="AA651" s="438" t="s">
        <v>111</v>
      </c>
      <c r="AB651" s="112">
        <v>165</v>
      </c>
      <c r="AC651" s="288" t="s">
        <v>99</v>
      </c>
      <c r="AD651" s="67"/>
      <c r="AE651" s="67" t="s">
        <v>43</v>
      </c>
      <c r="AF651" s="321">
        <v>165</v>
      </c>
      <c r="AG651" s="269">
        <v>31.349999999999998</v>
      </c>
      <c r="AH651" s="270">
        <v>1.65</v>
      </c>
      <c r="AI651" s="271">
        <v>3.3</v>
      </c>
      <c r="AK651" s="340" t="s">
        <v>29</v>
      </c>
      <c r="AL651" s="346">
        <v>100</v>
      </c>
      <c r="AM651" s="346" t="s">
        <v>132</v>
      </c>
      <c r="AN651" s="343" t="s">
        <v>130</v>
      </c>
      <c r="AO651" s="350">
        <v>312.5</v>
      </c>
      <c r="AP651" s="351" t="s">
        <v>132</v>
      </c>
      <c r="AR651" s="340" t="s">
        <v>134</v>
      </c>
      <c r="AS651" s="346">
        <v>30</v>
      </c>
      <c r="AT651" s="346" t="s">
        <v>132</v>
      </c>
      <c r="AU651" s="343" t="s">
        <v>93</v>
      </c>
      <c r="AV651" s="350">
        <v>103.44827586206897</v>
      </c>
      <c r="AW651" s="351" t="s">
        <v>132</v>
      </c>
    </row>
    <row r="652" spans="3:49" x14ac:dyDescent="0.3">
      <c r="C652" s="447"/>
      <c r="E652" s="439"/>
      <c r="F652" s="113">
        <v>300</v>
      </c>
      <c r="G652" s="289" t="s">
        <v>99</v>
      </c>
      <c r="H652" s="62"/>
      <c r="I652" s="62" t="s">
        <v>29</v>
      </c>
      <c r="J652" s="322">
        <v>300</v>
      </c>
      <c r="K652" s="325">
        <v>0</v>
      </c>
      <c r="L652" s="328">
        <v>69</v>
      </c>
      <c r="M652" s="331">
        <v>3</v>
      </c>
      <c r="P652" s="439"/>
      <c r="Q652" s="113">
        <v>7.5</v>
      </c>
      <c r="R652" s="289" t="s">
        <v>103</v>
      </c>
      <c r="S652" s="62"/>
      <c r="T652" s="62" t="s">
        <v>8</v>
      </c>
      <c r="U652" s="272">
        <v>292.5</v>
      </c>
      <c r="V652" s="325">
        <v>6</v>
      </c>
      <c r="W652" s="328">
        <v>60</v>
      </c>
      <c r="X652" s="275">
        <v>2.25</v>
      </c>
      <c r="AA652" s="439"/>
      <c r="AB652" s="113">
        <v>8</v>
      </c>
      <c r="AC652" s="289" t="s">
        <v>103</v>
      </c>
      <c r="AD652" s="62"/>
      <c r="AE652" s="62" t="s">
        <v>17</v>
      </c>
      <c r="AF652" s="272">
        <v>283.2</v>
      </c>
      <c r="AG652" s="325">
        <v>8</v>
      </c>
      <c r="AH652" s="274">
        <v>50.400000000000006</v>
      </c>
      <c r="AI652" s="331">
        <v>4</v>
      </c>
      <c r="AK652" s="340" t="s">
        <v>34</v>
      </c>
      <c r="AL652" s="346">
        <v>100</v>
      </c>
      <c r="AM652" s="346" t="s">
        <v>132</v>
      </c>
      <c r="AN652" s="343" t="s">
        <v>93</v>
      </c>
      <c r="AO652" s="350">
        <v>86.206896551724142</v>
      </c>
      <c r="AP652" s="351" t="s">
        <v>132</v>
      </c>
      <c r="AR652" s="340" t="s">
        <v>10</v>
      </c>
      <c r="AS652" s="346">
        <v>100</v>
      </c>
      <c r="AT652" s="346" t="s">
        <v>132</v>
      </c>
      <c r="AU652" s="343" t="s">
        <v>8</v>
      </c>
      <c r="AV652" s="352">
        <v>9.1999999999999993</v>
      </c>
      <c r="AW652" s="351" t="s">
        <v>133</v>
      </c>
    </row>
    <row r="653" spans="3:49" x14ac:dyDescent="0.3">
      <c r="C653" s="447"/>
      <c r="E653" s="439"/>
      <c r="F653" s="106">
        <v>30</v>
      </c>
      <c r="G653" s="289" t="s">
        <v>99</v>
      </c>
      <c r="H653" s="62"/>
      <c r="I653" s="62" t="s">
        <v>134</v>
      </c>
      <c r="J653" s="322">
        <v>120</v>
      </c>
      <c r="K653" s="325">
        <v>24</v>
      </c>
      <c r="L653" s="328">
        <v>3</v>
      </c>
      <c r="M653" s="331">
        <v>1</v>
      </c>
      <c r="P653" s="439"/>
      <c r="Q653" s="113">
        <v>150</v>
      </c>
      <c r="R653" s="289" t="s">
        <v>99</v>
      </c>
      <c r="S653" s="62"/>
      <c r="T653" s="62" t="s">
        <v>73</v>
      </c>
      <c r="U653" s="322">
        <v>120</v>
      </c>
      <c r="V653" s="273">
        <v>16.5</v>
      </c>
      <c r="W653" s="274">
        <v>4.5</v>
      </c>
      <c r="X653" s="275">
        <v>3.4499999999999997</v>
      </c>
      <c r="AA653" s="439"/>
      <c r="AB653" s="113">
        <v>60</v>
      </c>
      <c r="AC653" s="289" t="s">
        <v>99</v>
      </c>
      <c r="AD653" s="62"/>
      <c r="AE653" s="62" t="s">
        <v>24</v>
      </c>
      <c r="AF653" s="272">
        <v>103.35</v>
      </c>
      <c r="AG653" s="325">
        <v>12</v>
      </c>
      <c r="AH653" s="274">
        <v>1.2</v>
      </c>
      <c r="AI653" s="275">
        <v>4.8</v>
      </c>
      <c r="AK653" s="340" t="s">
        <v>47</v>
      </c>
      <c r="AL653" s="346">
        <v>100</v>
      </c>
      <c r="AM653" s="346" t="s">
        <v>132</v>
      </c>
      <c r="AN653" s="343" t="s">
        <v>93</v>
      </c>
      <c r="AO653" s="350">
        <v>106.89655172413794</v>
      </c>
      <c r="AP653" s="351" t="s">
        <v>132</v>
      </c>
      <c r="AR653" s="340" t="s">
        <v>10</v>
      </c>
      <c r="AS653" s="346">
        <v>100</v>
      </c>
      <c r="AT653" s="346" t="s">
        <v>132</v>
      </c>
      <c r="AU653" s="343" t="s">
        <v>17</v>
      </c>
      <c r="AV653" s="350">
        <v>101.69491525423729</v>
      </c>
      <c r="AW653" s="351" t="s">
        <v>132</v>
      </c>
    </row>
    <row r="654" spans="3:49" x14ac:dyDescent="0.3">
      <c r="C654" s="447"/>
      <c r="E654" s="439"/>
      <c r="F654" s="113"/>
      <c r="G654" s="289"/>
      <c r="H654" s="62"/>
      <c r="I654" s="62"/>
      <c r="J654" s="272"/>
      <c r="K654" s="273"/>
      <c r="L654" s="274"/>
      <c r="M654" s="275"/>
      <c r="P654" s="439"/>
      <c r="Q654" s="113"/>
      <c r="R654" s="289"/>
      <c r="S654" s="62"/>
      <c r="T654" s="62"/>
      <c r="U654" s="272"/>
      <c r="V654" s="273"/>
      <c r="W654" s="274"/>
      <c r="X654" s="275"/>
      <c r="AA654" s="439"/>
      <c r="AB654" s="113">
        <v>10</v>
      </c>
      <c r="AC654" s="289" t="s">
        <v>99</v>
      </c>
      <c r="AD654" s="62"/>
      <c r="AE654" s="62" t="s">
        <v>19</v>
      </c>
      <c r="AF654" s="322">
        <v>23</v>
      </c>
      <c r="AG654" s="273">
        <v>0.70000000000000007</v>
      </c>
      <c r="AH654" s="274">
        <v>0.5</v>
      </c>
      <c r="AI654" s="331">
        <v>2</v>
      </c>
      <c r="AK654" s="340" t="s">
        <v>45</v>
      </c>
      <c r="AL654" s="346">
        <v>100</v>
      </c>
      <c r="AM654" s="346" t="s">
        <v>132</v>
      </c>
      <c r="AN654" s="343" t="s">
        <v>93</v>
      </c>
      <c r="AO654" s="350">
        <v>146.55172413793105</v>
      </c>
      <c r="AP654" s="351" t="s">
        <v>132</v>
      </c>
      <c r="AR654" s="340" t="s">
        <v>10</v>
      </c>
      <c r="AS654" s="346">
        <v>100</v>
      </c>
      <c r="AT654" s="346" t="s">
        <v>132</v>
      </c>
      <c r="AU654" s="343" t="s">
        <v>33</v>
      </c>
      <c r="AV654" s="352">
        <v>1.2</v>
      </c>
      <c r="AW654" s="351" t="s">
        <v>141</v>
      </c>
    </row>
    <row r="655" spans="3:49" ht="15" thickBot="1" x14ac:dyDescent="0.35">
      <c r="C655" s="447"/>
      <c r="E655" s="439"/>
      <c r="F655" s="113"/>
      <c r="G655" s="289"/>
      <c r="H655" s="70"/>
      <c r="I655" s="70"/>
      <c r="J655" s="276"/>
      <c r="K655" s="277"/>
      <c r="L655" s="278"/>
      <c r="M655" s="279"/>
      <c r="P655" s="439"/>
      <c r="Q655" s="113"/>
      <c r="R655" s="289"/>
      <c r="S655" s="70"/>
      <c r="T655" s="70"/>
      <c r="U655" s="276"/>
      <c r="V655" s="277"/>
      <c r="W655" s="278"/>
      <c r="X655" s="279"/>
      <c r="AA655" s="439"/>
      <c r="AB655" s="113"/>
      <c r="AC655" s="289"/>
      <c r="AD655" s="70"/>
      <c r="AE655" s="70"/>
      <c r="AF655" s="276"/>
      <c r="AG655" s="277"/>
      <c r="AH655" s="278"/>
      <c r="AI655" s="279"/>
      <c r="AK655" s="340" t="s">
        <v>45</v>
      </c>
      <c r="AL655" s="346">
        <v>100</v>
      </c>
      <c r="AM655" s="346" t="s">
        <v>132</v>
      </c>
      <c r="AN655" s="343" t="s">
        <v>47</v>
      </c>
      <c r="AO655" s="350">
        <v>137.09677419354838</v>
      </c>
      <c r="AP655" s="351" t="s">
        <v>132</v>
      </c>
      <c r="AR655" s="340" t="s">
        <v>10</v>
      </c>
      <c r="AS655" s="346">
        <v>100</v>
      </c>
      <c r="AT655" s="346" t="s">
        <v>132</v>
      </c>
      <c r="AU655" s="343" t="s">
        <v>130</v>
      </c>
      <c r="AV655" s="352">
        <v>1.1000000000000001</v>
      </c>
      <c r="AW655" s="351" t="s">
        <v>141</v>
      </c>
    </row>
    <row r="656" spans="3:49" ht="15.6" thickTop="1" thickBot="1" x14ac:dyDescent="0.35">
      <c r="C656" s="447"/>
      <c r="E656" s="439"/>
      <c r="F656" s="113"/>
      <c r="G656" s="290"/>
      <c r="H656" s="197" t="s">
        <v>107</v>
      </c>
      <c r="I656" s="198"/>
      <c r="J656" s="199">
        <v>582.5</v>
      </c>
      <c r="K656" s="323">
        <v>54</v>
      </c>
      <c r="L656" s="323">
        <v>82</v>
      </c>
      <c r="M656" s="200">
        <v>6.5</v>
      </c>
      <c r="P656" s="439"/>
      <c r="Q656" s="113"/>
      <c r="R656" s="290"/>
      <c r="S656" s="197" t="s">
        <v>107</v>
      </c>
      <c r="T656" s="198"/>
      <c r="U656" s="323">
        <v>579</v>
      </c>
      <c r="V656" s="199">
        <v>59.400000000000006</v>
      </c>
      <c r="W656" s="199">
        <v>67.5</v>
      </c>
      <c r="X656" s="200">
        <v>6.4499999999999993</v>
      </c>
      <c r="AA656" s="439"/>
      <c r="AB656" s="113"/>
      <c r="AC656" s="290"/>
      <c r="AD656" s="197" t="s">
        <v>107</v>
      </c>
      <c r="AE656" s="198"/>
      <c r="AF656" s="199">
        <v>574.54999999999995</v>
      </c>
      <c r="AG656" s="199">
        <v>52.05</v>
      </c>
      <c r="AH656" s="199">
        <v>53.750000000000007</v>
      </c>
      <c r="AI656" s="200">
        <v>14.1</v>
      </c>
      <c r="AK656" s="340" t="s">
        <v>20</v>
      </c>
      <c r="AL656" s="346">
        <v>100</v>
      </c>
      <c r="AM656" s="346" t="s">
        <v>132</v>
      </c>
      <c r="AN656" s="343" t="s">
        <v>22</v>
      </c>
      <c r="AO656" s="350">
        <v>98.780487804878049</v>
      </c>
      <c r="AP656" s="351" t="s">
        <v>132</v>
      </c>
      <c r="AR656" s="340" t="s">
        <v>42</v>
      </c>
      <c r="AS656" s="346">
        <v>100</v>
      </c>
      <c r="AT656" s="346" t="s">
        <v>132</v>
      </c>
      <c r="AU656" s="343" t="s">
        <v>54</v>
      </c>
      <c r="AV656" s="350">
        <v>147.72727272727272</v>
      </c>
      <c r="AW656" s="351" t="s">
        <v>132</v>
      </c>
    </row>
    <row r="657" spans="3:49" ht="15.6" thickTop="1" thickBot="1" x14ac:dyDescent="0.35">
      <c r="C657" s="447"/>
      <c r="E657" s="440"/>
      <c r="F657" s="114"/>
      <c r="G657" s="291"/>
      <c r="H657" s="177"/>
      <c r="I657" s="177"/>
      <c r="J657" s="208" t="s">
        <v>108</v>
      </c>
      <c r="K657" s="217" t="s">
        <v>108</v>
      </c>
      <c r="L657" s="227" t="s">
        <v>108</v>
      </c>
      <c r="M657" s="233" t="s">
        <v>108</v>
      </c>
      <c r="P657" s="440"/>
      <c r="Q657" s="114"/>
      <c r="R657" s="291"/>
      <c r="S657" s="177"/>
      <c r="T657" s="177"/>
      <c r="U657" s="208" t="s">
        <v>108</v>
      </c>
      <c r="V657" s="217" t="s">
        <v>108</v>
      </c>
      <c r="W657" s="227" t="s">
        <v>108</v>
      </c>
      <c r="X657" s="233" t="s">
        <v>108</v>
      </c>
      <c r="AA657" s="440"/>
      <c r="AB657" s="114"/>
      <c r="AC657" s="291"/>
      <c r="AD657" s="177"/>
      <c r="AE657" s="177"/>
      <c r="AF657" s="208" t="s">
        <v>108</v>
      </c>
      <c r="AG657" s="217" t="s">
        <v>108</v>
      </c>
      <c r="AH657" s="227" t="s">
        <v>108</v>
      </c>
      <c r="AI657" s="233" t="s">
        <v>108</v>
      </c>
      <c r="AK657" s="340" t="s">
        <v>25</v>
      </c>
      <c r="AL657" s="346">
        <v>100</v>
      </c>
      <c r="AM657" s="346" t="s">
        <v>132</v>
      </c>
      <c r="AN657" s="343" t="s">
        <v>26</v>
      </c>
      <c r="AO657" s="350">
        <v>133.33333333333334</v>
      </c>
      <c r="AP657" s="351" t="s">
        <v>132</v>
      </c>
      <c r="AR657" s="340" t="s">
        <v>42</v>
      </c>
      <c r="AS657" s="346">
        <v>100</v>
      </c>
      <c r="AT657" s="346" t="s">
        <v>132</v>
      </c>
      <c r="AU657" s="343" t="s">
        <v>56</v>
      </c>
      <c r="AV657" s="350">
        <v>106.55737704918033</v>
      </c>
      <c r="AW657" s="351" t="s">
        <v>132</v>
      </c>
    </row>
    <row r="658" spans="3:49" ht="15" thickBot="1" x14ac:dyDescent="0.35">
      <c r="C658" s="447"/>
      <c r="AK658" s="340" t="s">
        <v>25</v>
      </c>
      <c r="AL658" s="346">
        <v>100</v>
      </c>
      <c r="AM658" s="346" t="s">
        <v>132</v>
      </c>
      <c r="AN658" s="343" t="s">
        <v>28</v>
      </c>
      <c r="AO658" s="350">
        <v>171.42857142857142</v>
      </c>
      <c r="AP658" s="351" t="s">
        <v>132</v>
      </c>
      <c r="AR658" s="340" t="s">
        <v>42</v>
      </c>
      <c r="AS658" s="346">
        <v>100</v>
      </c>
      <c r="AT658" s="346" t="s">
        <v>132</v>
      </c>
      <c r="AU658" s="343" t="s">
        <v>58</v>
      </c>
      <c r="AV658" s="350">
        <v>158.53658536585365</v>
      </c>
      <c r="AW658" s="351" t="s">
        <v>132</v>
      </c>
    </row>
    <row r="659" spans="3:49" ht="15" thickTop="1" x14ac:dyDescent="0.3">
      <c r="C659" s="447"/>
      <c r="E659" s="441" t="s">
        <v>112</v>
      </c>
      <c r="F659" s="139">
        <v>250</v>
      </c>
      <c r="G659" s="292" t="s">
        <v>99</v>
      </c>
      <c r="H659" s="87"/>
      <c r="I659" s="87" t="s">
        <v>23</v>
      </c>
      <c r="J659" s="321">
        <v>275</v>
      </c>
      <c r="K659" s="269">
        <v>57.5</v>
      </c>
      <c r="L659" s="327">
        <v>0</v>
      </c>
      <c r="M659" s="330">
        <v>5</v>
      </c>
      <c r="P659" s="441" t="s">
        <v>112</v>
      </c>
      <c r="Q659" s="139">
        <v>250</v>
      </c>
      <c r="R659" s="292" t="s">
        <v>99</v>
      </c>
      <c r="S659" s="87"/>
      <c r="T659" s="87" t="s">
        <v>51</v>
      </c>
      <c r="U659" s="321">
        <v>275</v>
      </c>
      <c r="V659" s="269">
        <v>52.5</v>
      </c>
      <c r="W659" s="327">
        <v>0</v>
      </c>
      <c r="X659" s="271">
        <v>5.75</v>
      </c>
      <c r="AA659" s="441" t="s">
        <v>112</v>
      </c>
      <c r="AB659" s="139">
        <v>150</v>
      </c>
      <c r="AC659" s="292" t="s">
        <v>99</v>
      </c>
      <c r="AD659" s="87"/>
      <c r="AE659" s="87" t="s">
        <v>86</v>
      </c>
      <c r="AF659" s="321">
        <v>234</v>
      </c>
      <c r="AG659" s="324">
        <v>30</v>
      </c>
      <c r="AH659" s="327">
        <v>0</v>
      </c>
      <c r="AI659" s="330">
        <v>12</v>
      </c>
      <c r="AK659" s="340" t="s">
        <v>25</v>
      </c>
      <c r="AL659" s="346">
        <v>100</v>
      </c>
      <c r="AM659" s="346" t="s">
        <v>132</v>
      </c>
      <c r="AN659" s="343" t="s">
        <v>30</v>
      </c>
      <c r="AO659" s="350">
        <v>125</v>
      </c>
      <c r="AP659" s="351" t="s">
        <v>132</v>
      </c>
      <c r="AR659" s="340" t="s">
        <v>42</v>
      </c>
      <c r="AS659" s="346">
        <v>100</v>
      </c>
      <c r="AT659" s="346" t="s">
        <v>132</v>
      </c>
      <c r="AU659" s="343" t="s">
        <v>60</v>
      </c>
      <c r="AV659" s="350">
        <v>103.58565737051792</v>
      </c>
      <c r="AW659" s="351" t="s">
        <v>132</v>
      </c>
    </row>
    <row r="660" spans="3:49" x14ac:dyDescent="0.3">
      <c r="C660" s="447"/>
      <c r="E660" s="442"/>
      <c r="F660" s="140">
        <v>440.00000000000006</v>
      </c>
      <c r="G660" s="293" t="s">
        <v>99</v>
      </c>
      <c r="H660" s="89"/>
      <c r="I660" s="89" t="s">
        <v>42</v>
      </c>
      <c r="J660" s="322">
        <v>572</v>
      </c>
      <c r="K660" s="273">
        <v>10.56</v>
      </c>
      <c r="L660" s="274">
        <v>125.84000000000002</v>
      </c>
      <c r="M660" s="275">
        <v>0.88000000000000012</v>
      </c>
      <c r="P660" s="442"/>
      <c r="Q660" s="140">
        <v>650</v>
      </c>
      <c r="R660" s="293" t="s">
        <v>99</v>
      </c>
      <c r="S660" s="89"/>
      <c r="T660" s="89" t="s">
        <v>54</v>
      </c>
      <c r="U660" s="272">
        <v>572</v>
      </c>
      <c r="V660" s="273">
        <v>6.5</v>
      </c>
      <c r="W660" s="274">
        <v>136.5</v>
      </c>
      <c r="X660" s="331">
        <v>0</v>
      </c>
      <c r="AA660" s="442"/>
      <c r="AB660" s="140">
        <v>420</v>
      </c>
      <c r="AC660" s="293" t="s">
        <v>99</v>
      </c>
      <c r="AD660" s="89"/>
      <c r="AE660" s="89" t="s">
        <v>87</v>
      </c>
      <c r="AF660" s="272">
        <v>583.80000000000007</v>
      </c>
      <c r="AG660" s="273">
        <v>18.059999999999999</v>
      </c>
      <c r="AH660" s="274">
        <v>116.34</v>
      </c>
      <c r="AI660" s="275">
        <v>2.1</v>
      </c>
      <c r="AK660" s="340" t="s">
        <v>25</v>
      </c>
      <c r="AL660" s="346">
        <v>100</v>
      </c>
      <c r="AM660" s="346" t="s">
        <v>132</v>
      </c>
      <c r="AN660" s="343" t="s">
        <v>130</v>
      </c>
      <c r="AO660" s="350">
        <v>187.5</v>
      </c>
      <c r="AP660" s="351" t="s">
        <v>132</v>
      </c>
      <c r="AR660" s="340" t="s">
        <v>42</v>
      </c>
      <c r="AS660" s="346">
        <v>100</v>
      </c>
      <c r="AT660" s="346" t="s">
        <v>132</v>
      </c>
      <c r="AU660" s="343" t="s">
        <v>29</v>
      </c>
      <c r="AV660" s="350">
        <v>130</v>
      </c>
      <c r="AW660" s="351" t="s">
        <v>132</v>
      </c>
    </row>
    <row r="661" spans="3:49" x14ac:dyDescent="0.3">
      <c r="C661" s="447"/>
      <c r="E661" s="442"/>
      <c r="F661" s="140">
        <v>5</v>
      </c>
      <c r="G661" s="293" t="s">
        <v>99</v>
      </c>
      <c r="H661" s="89"/>
      <c r="I661" s="89" t="s">
        <v>15</v>
      </c>
      <c r="J661" s="272">
        <v>35.85</v>
      </c>
      <c r="K661" s="273">
        <v>0.05</v>
      </c>
      <c r="L661" s="328">
        <v>0</v>
      </c>
      <c r="M661" s="275">
        <v>4.05</v>
      </c>
      <c r="P661" s="442"/>
      <c r="Q661" s="140">
        <v>3.9833333333333334</v>
      </c>
      <c r="R661" s="293" t="s">
        <v>137</v>
      </c>
      <c r="S661" s="89"/>
      <c r="T661" s="89" t="s">
        <v>21</v>
      </c>
      <c r="U661" s="272">
        <v>35.85</v>
      </c>
      <c r="V661" s="325">
        <v>0</v>
      </c>
      <c r="W661" s="328">
        <v>0</v>
      </c>
      <c r="X661" s="275">
        <v>3.9434999999999998</v>
      </c>
      <c r="AA661" s="442"/>
      <c r="AB661" s="140">
        <v>10</v>
      </c>
      <c r="AC661" s="293" t="s">
        <v>99</v>
      </c>
      <c r="AD661" s="89"/>
      <c r="AE661" s="89" t="s">
        <v>15</v>
      </c>
      <c r="AF661" s="272">
        <v>71.7</v>
      </c>
      <c r="AG661" s="273">
        <v>0.1</v>
      </c>
      <c r="AH661" s="328">
        <v>0</v>
      </c>
      <c r="AI661" s="275">
        <v>8.1</v>
      </c>
      <c r="AK661" s="340" t="s">
        <v>48</v>
      </c>
      <c r="AL661" s="346">
        <v>100</v>
      </c>
      <c r="AM661" s="346" t="s">
        <v>132</v>
      </c>
      <c r="AN661" s="343" t="s">
        <v>93</v>
      </c>
      <c r="AO661" s="350">
        <v>185.34482758620689</v>
      </c>
      <c r="AP661" s="351" t="s">
        <v>132</v>
      </c>
      <c r="AR661" s="340" t="s">
        <v>42</v>
      </c>
      <c r="AS661" s="346">
        <v>100</v>
      </c>
      <c r="AT661" s="346" t="s">
        <v>132</v>
      </c>
      <c r="AU661" s="343" t="s">
        <v>10</v>
      </c>
      <c r="AV661" s="350">
        <v>36.111111111111114</v>
      </c>
      <c r="AW661" s="351" t="s">
        <v>132</v>
      </c>
    </row>
    <row r="662" spans="3:49" x14ac:dyDescent="0.3">
      <c r="C662" s="447"/>
      <c r="E662" s="442"/>
      <c r="F662" s="140"/>
      <c r="G662" s="293"/>
      <c r="H662" s="89"/>
      <c r="I662" s="89"/>
      <c r="J662" s="272"/>
      <c r="K662" s="273"/>
      <c r="L662" s="274"/>
      <c r="M662" s="275"/>
      <c r="P662" s="442"/>
      <c r="Q662" s="140"/>
      <c r="R662" s="293"/>
      <c r="S662" s="89"/>
      <c r="T662" s="89"/>
      <c r="U662" s="272"/>
      <c r="V662" s="273"/>
      <c r="W662" s="274"/>
      <c r="X662" s="275"/>
      <c r="AA662" s="442"/>
      <c r="AB662" s="140"/>
      <c r="AC662" s="293"/>
      <c r="AD662" s="89"/>
      <c r="AE662" s="89"/>
      <c r="AF662" s="272"/>
      <c r="AG662" s="273"/>
      <c r="AH662" s="274"/>
      <c r="AI662" s="275"/>
      <c r="AK662" s="340" t="s">
        <v>48</v>
      </c>
      <c r="AL662" s="346">
        <v>100</v>
      </c>
      <c r="AM662" s="346" t="s">
        <v>132</v>
      </c>
      <c r="AN662" s="343" t="s">
        <v>47</v>
      </c>
      <c r="AO662" s="350">
        <v>173.38709677419354</v>
      </c>
      <c r="AP662" s="351" t="s">
        <v>132</v>
      </c>
      <c r="AR662" s="340" t="s">
        <v>42</v>
      </c>
      <c r="AS662" s="346">
        <v>100</v>
      </c>
      <c r="AT662" s="346" t="s">
        <v>132</v>
      </c>
      <c r="AU662" s="343" t="s">
        <v>87</v>
      </c>
      <c r="AV662" s="350">
        <v>93.525179856115102</v>
      </c>
      <c r="AW662" s="351" t="s">
        <v>132</v>
      </c>
    </row>
    <row r="663" spans="3:49" ht="15" thickBot="1" x14ac:dyDescent="0.35">
      <c r="C663" s="447"/>
      <c r="E663" s="442"/>
      <c r="F663" s="140"/>
      <c r="G663" s="293"/>
      <c r="H663" s="105"/>
      <c r="I663" s="105"/>
      <c r="J663" s="207"/>
      <c r="K663" s="216"/>
      <c r="L663" s="226"/>
      <c r="M663" s="232"/>
      <c r="P663" s="442"/>
      <c r="Q663" s="140"/>
      <c r="R663" s="293"/>
      <c r="S663" s="105"/>
      <c r="T663" s="105"/>
      <c r="U663" s="207"/>
      <c r="V663" s="216"/>
      <c r="W663" s="226"/>
      <c r="X663" s="232"/>
      <c r="AA663" s="442"/>
      <c r="AB663" s="140"/>
      <c r="AC663" s="293"/>
      <c r="AD663" s="105"/>
      <c r="AE663" s="105"/>
      <c r="AF663" s="207"/>
      <c r="AG663" s="216"/>
      <c r="AH663" s="226"/>
      <c r="AI663" s="232"/>
      <c r="AK663" s="340" t="s">
        <v>48</v>
      </c>
      <c r="AL663" s="346">
        <v>100</v>
      </c>
      <c r="AM663" s="346" t="s">
        <v>132</v>
      </c>
      <c r="AN663" s="343" t="s">
        <v>65</v>
      </c>
      <c r="AO663" s="350">
        <v>114.97326203208556</v>
      </c>
      <c r="AP663" s="351" t="s">
        <v>132</v>
      </c>
      <c r="AR663" s="340" t="s">
        <v>40</v>
      </c>
      <c r="AS663" s="346">
        <v>100</v>
      </c>
      <c r="AT663" s="346" t="s">
        <v>132</v>
      </c>
      <c r="AU663" s="343" t="s">
        <v>42</v>
      </c>
      <c r="AV663" s="350">
        <v>294.61538461538464</v>
      </c>
      <c r="AW663" s="351" t="s">
        <v>132</v>
      </c>
    </row>
    <row r="664" spans="3:49" ht="15.6" thickTop="1" thickBot="1" x14ac:dyDescent="0.35">
      <c r="C664" s="447"/>
      <c r="E664" s="442"/>
      <c r="F664" s="140"/>
      <c r="G664" s="294"/>
      <c r="H664" s="197" t="s">
        <v>107</v>
      </c>
      <c r="I664" s="198"/>
      <c r="J664" s="199">
        <v>882.85</v>
      </c>
      <c r="K664" s="323">
        <v>68.11</v>
      </c>
      <c r="L664" s="199">
        <v>125.84000000000002</v>
      </c>
      <c r="M664" s="200">
        <v>9.93</v>
      </c>
      <c r="P664" s="442"/>
      <c r="Q664" s="140"/>
      <c r="R664" s="294"/>
      <c r="S664" s="197" t="s">
        <v>107</v>
      </c>
      <c r="T664" s="198"/>
      <c r="U664" s="199">
        <v>882.85</v>
      </c>
      <c r="V664" s="199">
        <v>59</v>
      </c>
      <c r="W664" s="199">
        <v>136.5</v>
      </c>
      <c r="X664" s="200">
        <v>9.6935000000000002</v>
      </c>
      <c r="AA664" s="442"/>
      <c r="AB664" s="140"/>
      <c r="AC664" s="294"/>
      <c r="AD664" s="197" t="s">
        <v>107</v>
      </c>
      <c r="AE664" s="198"/>
      <c r="AF664" s="199">
        <v>889.50000000000011</v>
      </c>
      <c r="AG664" s="199">
        <v>48.160000000000004</v>
      </c>
      <c r="AH664" s="199">
        <v>116.34</v>
      </c>
      <c r="AI664" s="200">
        <v>22.2</v>
      </c>
      <c r="AK664" s="340" t="s">
        <v>48</v>
      </c>
      <c r="AL664" s="346">
        <v>100</v>
      </c>
      <c r="AM664" s="346" t="s">
        <v>132</v>
      </c>
      <c r="AN664" s="343" t="s">
        <v>135</v>
      </c>
      <c r="AO664" s="350">
        <v>107.5</v>
      </c>
      <c r="AP664" s="351" t="s">
        <v>132</v>
      </c>
      <c r="AR664" s="340" t="s">
        <v>40</v>
      </c>
      <c r="AS664" s="346">
        <v>100</v>
      </c>
      <c r="AT664" s="346" t="s">
        <v>132</v>
      </c>
      <c r="AU664" s="343" t="s">
        <v>10</v>
      </c>
      <c r="AV664" s="350">
        <v>106.38888888888889</v>
      </c>
      <c r="AW664" s="351" t="s">
        <v>132</v>
      </c>
    </row>
    <row r="665" spans="3:49" ht="15.6" thickTop="1" thickBot="1" x14ac:dyDescent="0.35">
      <c r="C665" s="447"/>
      <c r="E665" s="443"/>
      <c r="F665" s="142"/>
      <c r="G665" s="295"/>
      <c r="H665" s="180"/>
      <c r="I665" s="180"/>
      <c r="J665" s="208"/>
      <c r="K665" s="217"/>
      <c r="L665" s="227"/>
      <c r="M665" s="233"/>
      <c r="P665" s="443"/>
      <c r="Q665" s="142"/>
      <c r="R665" s="295"/>
      <c r="S665" s="180"/>
      <c r="T665" s="180"/>
      <c r="U665" s="208"/>
      <c r="V665" s="217"/>
      <c r="W665" s="227"/>
      <c r="X665" s="233"/>
      <c r="AA665" s="443"/>
      <c r="AB665" s="142"/>
      <c r="AC665" s="295"/>
      <c r="AD665" s="180"/>
      <c r="AE665" s="180"/>
      <c r="AF665" s="208"/>
      <c r="AG665" s="217"/>
      <c r="AH665" s="227"/>
      <c r="AI665" s="233"/>
      <c r="AK665" s="340" t="s">
        <v>48</v>
      </c>
      <c r="AL665" s="346">
        <v>100</v>
      </c>
      <c r="AM665" s="346" t="s">
        <v>132</v>
      </c>
      <c r="AN665" s="343" t="s">
        <v>136</v>
      </c>
      <c r="AO665" s="350">
        <v>156.93430656934308</v>
      </c>
      <c r="AP665" s="351" t="s">
        <v>132</v>
      </c>
      <c r="AR665" s="340" t="s">
        <v>5</v>
      </c>
      <c r="AS665" s="346">
        <v>1</v>
      </c>
      <c r="AT665" s="346" t="s">
        <v>133</v>
      </c>
      <c r="AU665" s="343" t="s">
        <v>6</v>
      </c>
      <c r="AV665" s="350">
        <v>33.741037536904258</v>
      </c>
      <c r="AW665" s="351" t="s">
        <v>132</v>
      </c>
    </row>
    <row r="666" spans="3:49" ht="15" thickBot="1" x14ac:dyDescent="0.35">
      <c r="C666" s="447"/>
      <c r="AK666" s="340" t="s">
        <v>7</v>
      </c>
      <c r="AL666" s="346">
        <v>100</v>
      </c>
      <c r="AM666" s="346" t="s">
        <v>132</v>
      </c>
      <c r="AN666" s="343" t="s">
        <v>8</v>
      </c>
      <c r="AO666" s="352">
        <v>3.6</v>
      </c>
      <c r="AP666" s="351" t="s">
        <v>133</v>
      </c>
      <c r="AR666" s="340" t="s">
        <v>5</v>
      </c>
      <c r="AS666" s="346">
        <v>1</v>
      </c>
      <c r="AT666" s="346" t="s">
        <v>133</v>
      </c>
      <c r="AU666" s="343" t="s">
        <v>24</v>
      </c>
      <c r="AV666" s="350">
        <v>46.444121915820027</v>
      </c>
      <c r="AW666" s="351" t="s">
        <v>132</v>
      </c>
    </row>
    <row r="667" spans="3:49" ht="15" thickTop="1" x14ac:dyDescent="0.3">
      <c r="C667" s="447"/>
      <c r="E667" s="444" t="s">
        <v>113</v>
      </c>
      <c r="F667" s="115">
        <v>140</v>
      </c>
      <c r="G667" s="296" t="s">
        <v>99</v>
      </c>
      <c r="H667" s="74"/>
      <c r="I667" s="74" t="s">
        <v>10</v>
      </c>
      <c r="J667" s="321">
        <v>503.99999999999994</v>
      </c>
      <c r="K667" s="324">
        <v>18.2</v>
      </c>
      <c r="L667" s="327">
        <v>95.199999999999989</v>
      </c>
      <c r="M667" s="330">
        <v>9.7999999999999989</v>
      </c>
      <c r="P667" s="444" t="s">
        <v>113</v>
      </c>
      <c r="Q667" s="115">
        <v>110.00000000000001</v>
      </c>
      <c r="R667" s="296" t="s">
        <v>99</v>
      </c>
      <c r="S667" s="74"/>
      <c r="T667" s="74" t="s">
        <v>40</v>
      </c>
      <c r="U667" s="268">
        <v>421.3</v>
      </c>
      <c r="V667" s="269">
        <v>7.15</v>
      </c>
      <c r="W667" s="270">
        <v>95.15</v>
      </c>
      <c r="X667" s="271">
        <v>1.1000000000000001</v>
      </c>
      <c r="AA667" s="444" t="s">
        <v>113</v>
      </c>
      <c r="AB667" s="115">
        <v>229.99999999999997</v>
      </c>
      <c r="AC667" s="296" t="s">
        <v>99</v>
      </c>
      <c r="AD667" s="74"/>
      <c r="AE667" s="74" t="s">
        <v>145</v>
      </c>
      <c r="AF667" s="321">
        <v>464.59999999999997</v>
      </c>
      <c r="AG667" s="269">
        <v>25.299999999999997</v>
      </c>
      <c r="AH667" s="270">
        <v>75.899999999999991</v>
      </c>
      <c r="AI667" s="271">
        <v>1.1499999999999999</v>
      </c>
      <c r="AK667" s="340" t="s">
        <v>7</v>
      </c>
      <c r="AL667" s="346">
        <v>100</v>
      </c>
      <c r="AM667" s="346" t="s">
        <v>132</v>
      </c>
      <c r="AN667" s="343" t="s">
        <v>145</v>
      </c>
      <c r="AO667" s="350">
        <v>69.801980198019805</v>
      </c>
      <c r="AP667" s="351" t="s">
        <v>132</v>
      </c>
      <c r="AR667" s="340" t="s">
        <v>5</v>
      </c>
      <c r="AS667" s="346">
        <v>1</v>
      </c>
      <c r="AT667" s="346" t="s">
        <v>133</v>
      </c>
      <c r="AU667" s="343" t="s">
        <v>41</v>
      </c>
      <c r="AV667" s="350">
        <v>28.776978417266186</v>
      </c>
      <c r="AW667" s="351" t="s">
        <v>132</v>
      </c>
    </row>
    <row r="668" spans="3:49" x14ac:dyDescent="0.3">
      <c r="C668" s="447"/>
      <c r="E668" s="445"/>
      <c r="F668" s="116">
        <v>50</v>
      </c>
      <c r="G668" s="297" t="s">
        <v>99</v>
      </c>
      <c r="H668" s="76"/>
      <c r="I668" s="76" t="s">
        <v>14</v>
      </c>
      <c r="J668" s="322">
        <v>300</v>
      </c>
      <c r="K668" s="325">
        <v>12</v>
      </c>
      <c r="L668" s="328">
        <v>6</v>
      </c>
      <c r="M668" s="331">
        <v>24</v>
      </c>
      <c r="P668" s="445"/>
      <c r="Q668" s="116">
        <v>25</v>
      </c>
      <c r="R668" s="297" t="s">
        <v>99</v>
      </c>
      <c r="S668" s="76"/>
      <c r="T668" s="76" t="s">
        <v>27</v>
      </c>
      <c r="U668" s="272">
        <v>163.5</v>
      </c>
      <c r="V668" s="273">
        <v>3.75</v>
      </c>
      <c r="W668" s="274">
        <v>3.5</v>
      </c>
      <c r="X668" s="275">
        <v>16.25</v>
      </c>
      <c r="AA668" s="445"/>
      <c r="AB668" s="116">
        <v>100</v>
      </c>
      <c r="AC668" s="297" t="s">
        <v>99</v>
      </c>
      <c r="AD668" s="76"/>
      <c r="AE668" s="76" t="s">
        <v>80</v>
      </c>
      <c r="AF668" s="322">
        <v>160</v>
      </c>
      <c r="AG668" s="325">
        <v>2</v>
      </c>
      <c r="AH668" s="274">
        <v>8.5299999999999994</v>
      </c>
      <c r="AI668" s="275">
        <v>14.66</v>
      </c>
      <c r="AK668" s="340" t="s">
        <v>43</v>
      </c>
      <c r="AL668" s="346">
        <v>100</v>
      </c>
      <c r="AM668" s="346" t="s">
        <v>132</v>
      </c>
      <c r="AN668" s="343" t="s">
        <v>4</v>
      </c>
      <c r="AO668" s="350">
        <v>107.52688172043011</v>
      </c>
      <c r="AP668" s="351" t="s">
        <v>132</v>
      </c>
      <c r="AR668" s="340" t="s">
        <v>5</v>
      </c>
      <c r="AS668" s="346">
        <v>1</v>
      </c>
      <c r="AT668" s="346" t="s">
        <v>133</v>
      </c>
      <c r="AU668" s="343" t="s">
        <v>24</v>
      </c>
      <c r="AV668" s="350">
        <v>46.444121915820027</v>
      </c>
      <c r="AW668" s="351" t="s">
        <v>132</v>
      </c>
    </row>
    <row r="669" spans="3:49" x14ac:dyDescent="0.3">
      <c r="C669" s="447"/>
      <c r="E669" s="445"/>
      <c r="F669" s="116">
        <v>100</v>
      </c>
      <c r="G669" s="297" t="s">
        <v>99</v>
      </c>
      <c r="H669" s="76"/>
      <c r="I669" s="76" t="s">
        <v>25</v>
      </c>
      <c r="J669" s="322">
        <v>60</v>
      </c>
      <c r="K669" s="325">
        <v>1</v>
      </c>
      <c r="L669" s="328">
        <v>14</v>
      </c>
      <c r="M669" s="331">
        <v>0</v>
      </c>
      <c r="P669" s="445"/>
      <c r="Q669" s="116">
        <v>130</v>
      </c>
      <c r="R669" s="297" t="s">
        <v>99</v>
      </c>
      <c r="S669" s="76"/>
      <c r="T669" s="76" t="s">
        <v>26</v>
      </c>
      <c r="U669" s="272">
        <v>58.5</v>
      </c>
      <c r="V669" s="273">
        <v>1.3</v>
      </c>
      <c r="W669" s="274">
        <v>6.5</v>
      </c>
      <c r="X669" s="331">
        <v>0</v>
      </c>
      <c r="AA669" s="445"/>
      <c r="AB669" s="116">
        <v>5</v>
      </c>
      <c r="AC669" s="297" t="s">
        <v>99</v>
      </c>
      <c r="AD669" s="76"/>
      <c r="AE669" s="76" t="s">
        <v>15</v>
      </c>
      <c r="AF669" s="272">
        <v>35.85</v>
      </c>
      <c r="AG669" s="273">
        <v>0.05</v>
      </c>
      <c r="AH669" s="328">
        <v>0</v>
      </c>
      <c r="AI669" s="275">
        <v>4.05</v>
      </c>
      <c r="AK669" s="340" t="s">
        <v>43</v>
      </c>
      <c r="AL669" s="346">
        <v>100</v>
      </c>
      <c r="AM669" s="346" t="s">
        <v>132</v>
      </c>
      <c r="AN669" s="343" t="s">
        <v>34</v>
      </c>
      <c r="AO669" s="350">
        <v>100</v>
      </c>
      <c r="AP669" s="351" t="s">
        <v>132</v>
      </c>
      <c r="AR669" s="340" t="s">
        <v>5</v>
      </c>
      <c r="AS669" s="346">
        <v>1</v>
      </c>
      <c r="AT669" s="346" t="s">
        <v>133</v>
      </c>
      <c r="AU669" s="343" t="s">
        <v>6</v>
      </c>
      <c r="AV669" s="350">
        <v>33.741037536904258</v>
      </c>
      <c r="AW669" s="351" t="s">
        <v>132</v>
      </c>
    </row>
    <row r="670" spans="3:49" ht="15" thickBot="1" x14ac:dyDescent="0.35">
      <c r="C670" s="447"/>
      <c r="E670" s="445"/>
      <c r="F670" s="107">
        <v>1</v>
      </c>
      <c r="G670" s="297" t="s">
        <v>105</v>
      </c>
      <c r="H670" s="76"/>
      <c r="I670" s="76" t="s">
        <v>134</v>
      </c>
      <c r="J670" s="322">
        <v>120</v>
      </c>
      <c r="K670" s="325">
        <v>24</v>
      </c>
      <c r="L670" s="328">
        <v>3</v>
      </c>
      <c r="M670" s="331">
        <v>1</v>
      </c>
      <c r="P670" s="445"/>
      <c r="Q670" s="116">
        <v>250</v>
      </c>
      <c r="R670" s="297" t="s">
        <v>99</v>
      </c>
      <c r="S670" s="76"/>
      <c r="T670" s="76" t="s">
        <v>73</v>
      </c>
      <c r="U670" s="322">
        <v>200</v>
      </c>
      <c r="V670" s="273">
        <v>27.5</v>
      </c>
      <c r="W670" s="274">
        <v>7.5</v>
      </c>
      <c r="X670" s="275">
        <v>5.75</v>
      </c>
      <c r="AA670" s="445"/>
      <c r="AB670" s="116">
        <v>100</v>
      </c>
      <c r="AC670" s="297" t="s">
        <v>99</v>
      </c>
      <c r="AD670" s="76"/>
      <c r="AE670" s="76" t="s">
        <v>34</v>
      </c>
      <c r="AF670" s="322">
        <v>100</v>
      </c>
      <c r="AG670" s="325">
        <v>21</v>
      </c>
      <c r="AH670" s="328">
        <v>1</v>
      </c>
      <c r="AI670" s="331">
        <v>2</v>
      </c>
      <c r="AK670" s="340" t="s">
        <v>43</v>
      </c>
      <c r="AL670" s="346">
        <v>100</v>
      </c>
      <c r="AM670" s="346" t="s">
        <v>132</v>
      </c>
      <c r="AN670" s="343" t="s">
        <v>44</v>
      </c>
      <c r="AO670" s="350">
        <v>90.090090090090087</v>
      </c>
      <c r="AP670" s="351" t="s">
        <v>132</v>
      </c>
      <c r="AR670" s="341" t="s">
        <v>5</v>
      </c>
      <c r="AS670" s="347">
        <v>1</v>
      </c>
      <c r="AT670" s="347" t="s">
        <v>133</v>
      </c>
      <c r="AU670" s="344" t="s">
        <v>9</v>
      </c>
      <c r="AV670" s="353">
        <v>22.471910112359552</v>
      </c>
      <c r="AW670" s="354" t="s">
        <v>132</v>
      </c>
    </row>
    <row r="671" spans="3:49" ht="15" thickTop="1" x14ac:dyDescent="0.3">
      <c r="C671" s="447"/>
      <c r="E671" s="445"/>
      <c r="F671" s="116"/>
      <c r="G671" s="297"/>
      <c r="H671" s="76"/>
      <c r="I671" s="76"/>
      <c r="J671" s="272"/>
      <c r="K671" s="273"/>
      <c r="L671" s="274"/>
      <c r="M671" s="275"/>
      <c r="P671" s="445"/>
      <c r="Q671" s="116">
        <v>30</v>
      </c>
      <c r="R671" s="297" t="s">
        <v>99</v>
      </c>
      <c r="S671" s="76"/>
      <c r="T671" s="76" t="s">
        <v>20</v>
      </c>
      <c r="U671" s="272">
        <v>145.79999999999998</v>
      </c>
      <c r="V671" s="325">
        <v>6</v>
      </c>
      <c r="W671" s="274">
        <v>9.9</v>
      </c>
      <c r="X671" s="275">
        <v>9.2999999999999989</v>
      </c>
      <c r="AA671" s="445"/>
      <c r="AB671" s="116">
        <v>3</v>
      </c>
      <c r="AC671" s="297" t="s">
        <v>100</v>
      </c>
      <c r="AD671" s="76"/>
      <c r="AE671" s="76" t="s">
        <v>5</v>
      </c>
      <c r="AF671" s="322">
        <v>240</v>
      </c>
      <c r="AG671" s="325">
        <v>18</v>
      </c>
      <c r="AH671" s="328">
        <v>0</v>
      </c>
      <c r="AI671" s="331">
        <v>15</v>
      </c>
      <c r="AK671" s="340" t="s">
        <v>43</v>
      </c>
      <c r="AL671" s="346">
        <v>100</v>
      </c>
      <c r="AM671" s="346" t="s">
        <v>132</v>
      </c>
      <c r="AN671" s="343" t="s">
        <v>134</v>
      </c>
      <c r="AO671" s="350">
        <v>25</v>
      </c>
      <c r="AP671" s="351" t="s">
        <v>132</v>
      </c>
      <c r="AS671" s="7"/>
      <c r="AT671" s="7"/>
      <c r="AV671" s="121"/>
      <c r="AW671" s="7"/>
    </row>
    <row r="672" spans="3:49" ht="15" thickBot="1" x14ac:dyDescent="0.35">
      <c r="C672" s="447"/>
      <c r="E672" s="445"/>
      <c r="F672" s="116"/>
      <c r="G672" s="297"/>
      <c r="H672" s="184"/>
      <c r="I672" s="184"/>
      <c r="J672" s="207"/>
      <c r="K672" s="216"/>
      <c r="L672" s="226"/>
      <c r="M672" s="232"/>
      <c r="P672" s="445"/>
      <c r="Q672" s="116"/>
      <c r="R672" s="297"/>
      <c r="S672" s="184"/>
      <c r="T672" s="184"/>
      <c r="U672" s="207"/>
      <c r="V672" s="216"/>
      <c r="W672" s="226"/>
      <c r="X672" s="232"/>
      <c r="AA672" s="445"/>
      <c r="AB672" s="116"/>
      <c r="AC672" s="297"/>
      <c r="AD672" s="184"/>
      <c r="AE672" s="184"/>
      <c r="AF672" s="207"/>
      <c r="AG672" s="216"/>
      <c r="AH672" s="226"/>
      <c r="AI672" s="232"/>
      <c r="AK672" s="340" t="s">
        <v>46</v>
      </c>
      <c r="AL672" s="346">
        <v>100</v>
      </c>
      <c r="AM672" s="346" t="s">
        <v>132</v>
      </c>
      <c r="AN672" s="343" t="s">
        <v>47</v>
      </c>
      <c r="AO672" s="350">
        <v>88.709677419354833</v>
      </c>
      <c r="AP672" s="351" t="s">
        <v>132</v>
      </c>
      <c r="AS672" s="7"/>
      <c r="AT672" s="7"/>
      <c r="AV672" s="121"/>
      <c r="AW672" s="7"/>
    </row>
    <row r="673" spans="3:49" ht="15.6" thickTop="1" thickBot="1" x14ac:dyDescent="0.35">
      <c r="C673" s="447"/>
      <c r="E673" s="445"/>
      <c r="F673" s="116"/>
      <c r="G673" s="298"/>
      <c r="H673" s="197" t="s">
        <v>107</v>
      </c>
      <c r="I673" s="198"/>
      <c r="J673" s="323">
        <v>984</v>
      </c>
      <c r="K673" s="323">
        <v>55.2</v>
      </c>
      <c r="L673" s="323">
        <v>118.19999999999999</v>
      </c>
      <c r="M673" s="332">
        <v>34.799999999999997</v>
      </c>
      <c r="P673" s="445"/>
      <c r="Q673" s="116"/>
      <c r="R673" s="298"/>
      <c r="S673" s="197" t="s">
        <v>107</v>
      </c>
      <c r="T673" s="198"/>
      <c r="U673" s="199">
        <v>989.09999999999991</v>
      </c>
      <c r="V673" s="199">
        <v>45.7</v>
      </c>
      <c r="W673" s="323">
        <v>122.55000000000001</v>
      </c>
      <c r="X673" s="332">
        <v>32.4</v>
      </c>
      <c r="AA673" s="445"/>
      <c r="AB673" s="116"/>
      <c r="AC673" s="298"/>
      <c r="AD673" s="197" t="s">
        <v>107</v>
      </c>
      <c r="AE673" s="198"/>
      <c r="AF673" s="199">
        <v>1000.4499999999999</v>
      </c>
      <c r="AG673" s="199">
        <v>66.349999999999994</v>
      </c>
      <c r="AH673" s="323">
        <v>85.429999999999993</v>
      </c>
      <c r="AI673" s="200">
        <v>36.86</v>
      </c>
      <c r="AK673" s="340" t="s">
        <v>46</v>
      </c>
      <c r="AL673" s="346">
        <v>100</v>
      </c>
      <c r="AM673" s="346" t="s">
        <v>132</v>
      </c>
      <c r="AN673" s="343" t="s">
        <v>49</v>
      </c>
      <c r="AO673" s="350">
        <v>122.22222222222223</v>
      </c>
      <c r="AP673" s="351" t="s">
        <v>132</v>
      </c>
      <c r="AS673" s="7"/>
      <c r="AT673" s="7"/>
      <c r="AV673" s="121"/>
      <c r="AW673" s="7"/>
    </row>
    <row r="674" spans="3:49" ht="15.6" thickTop="1" thickBot="1" x14ac:dyDescent="0.35">
      <c r="C674" s="447"/>
      <c r="E674" s="446"/>
      <c r="F674" s="117"/>
      <c r="G674" s="299"/>
      <c r="H674" s="185"/>
      <c r="I674" s="185"/>
      <c r="J674" s="208"/>
      <c r="K674" s="217"/>
      <c r="L674" s="227"/>
      <c r="M674" s="233"/>
      <c r="P674" s="446"/>
      <c r="Q674" s="117"/>
      <c r="R674" s="299"/>
      <c r="S674" s="185"/>
      <c r="T674" s="185"/>
      <c r="U674" s="208"/>
      <c r="V674" s="217"/>
      <c r="W674" s="227"/>
      <c r="X674" s="233"/>
      <c r="AA674" s="446"/>
      <c r="AB674" s="117"/>
      <c r="AC674" s="299"/>
      <c r="AD674" s="185"/>
      <c r="AE674" s="185"/>
      <c r="AF674" s="208"/>
      <c r="AG674" s="217"/>
      <c r="AH674" s="227"/>
      <c r="AI674" s="233"/>
      <c r="AK674" s="340" t="s">
        <v>46</v>
      </c>
      <c r="AL674" s="346">
        <v>100</v>
      </c>
      <c r="AM674" s="346" t="s">
        <v>132</v>
      </c>
      <c r="AN674" s="343" t="s">
        <v>51</v>
      </c>
      <c r="AO674" s="350">
        <v>100</v>
      </c>
      <c r="AP674" s="351" t="s">
        <v>132</v>
      </c>
      <c r="AS674" s="7"/>
      <c r="AT674" s="7"/>
      <c r="AV674" s="121"/>
      <c r="AW674" s="7"/>
    </row>
    <row r="675" spans="3:49" ht="15" thickBot="1" x14ac:dyDescent="0.35">
      <c r="C675" s="447"/>
      <c r="AK675" s="340" t="s">
        <v>46</v>
      </c>
      <c r="AL675" s="346">
        <v>100</v>
      </c>
      <c r="AM675" s="346" t="s">
        <v>132</v>
      </c>
      <c r="AN675" s="343" t="s">
        <v>44</v>
      </c>
      <c r="AO675" s="350">
        <v>99.099099099099092</v>
      </c>
      <c r="AP675" s="351" t="s">
        <v>132</v>
      </c>
      <c r="AS675" s="7"/>
      <c r="AT675" s="7"/>
      <c r="AV675" s="121"/>
      <c r="AW675" s="7"/>
    </row>
    <row r="676" spans="3:49" ht="15" thickTop="1" x14ac:dyDescent="0.3">
      <c r="C676" s="447"/>
      <c r="E676" s="432" t="s">
        <v>114</v>
      </c>
      <c r="F676" s="118">
        <v>200</v>
      </c>
      <c r="G676" s="300" t="s">
        <v>99</v>
      </c>
      <c r="H676" s="79"/>
      <c r="I676" s="79" t="s">
        <v>48</v>
      </c>
      <c r="J676" s="321">
        <v>430</v>
      </c>
      <c r="K676" s="324">
        <v>38</v>
      </c>
      <c r="L676" s="327">
        <v>0</v>
      </c>
      <c r="M676" s="330">
        <v>30</v>
      </c>
      <c r="P676" s="432" t="s">
        <v>114</v>
      </c>
      <c r="Q676" s="118">
        <v>200</v>
      </c>
      <c r="R676" s="300" t="s">
        <v>99</v>
      </c>
      <c r="S676" s="79"/>
      <c r="T676" s="79" t="s">
        <v>31</v>
      </c>
      <c r="U676" s="321">
        <v>434</v>
      </c>
      <c r="V676" s="324">
        <v>40</v>
      </c>
      <c r="W676" s="327">
        <v>0</v>
      </c>
      <c r="X676" s="330">
        <v>28</v>
      </c>
      <c r="AA676" s="432" t="s">
        <v>114</v>
      </c>
      <c r="AB676" s="118">
        <v>255.29411764705881</v>
      </c>
      <c r="AC676" s="300" t="s">
        <v>99</v>
      </c>
      <c r="AD676" s="79"/>
      <c r="AE676" s="79" t="s">
        <v>45</v>
      </c>
      <c r="AF676" s="321">
        <v>433.99999999999994</v>
      </c>
      <c r="AG676" s="269">
        <v>48.505882352941171</v>
      </c>
      <c r="AH676" s="327">
        <v>0</v>
      </c>
      <c r="AI676" s="271">
        <v>25.52941176470588</v>
      </c>
      <c r="AK676" s="340" t="s">
        <v>15</v>
      </c>
      <c r="AL676" s="346">
        <v>5</v>
      </c>
      <c r="AM676" s="346" t="s">
        <v>132</v>
      </c>
      <c r="AN676" s="343" t="s">
        <v>16</v>
      </c>
      <c r="AO676" s="350">
        <v>23</v>
      </c>
      <c r="AP676" s="351" t="s">
        <v>132</v>
      </c>
      <c r="AT676" s="7"/>
      <c r="AV676" s="121"/>
      <c r="AW676" s="7"/>
    </row>
    <row r="677" spans="3:49" ht="15" thickBot="1" x14ac:dyDescent="0.35">
      <c r="C677" s="447"/>
      <c r="E677" s="433"/>
      <c r="F677" s="119">
        <v>350</v>
      </c>
      <c r="G677" s="301" t="s">
        <v>99</v>
      </c>
      <c r="H677" s="81"/>
      <c r="I677" s="81" t="s">
        <v>54</v>
      </c>
      <c r="J677" s="322">
        <v>308</v>
      </c>
      <c r="K677" s="273">
        <v>3.5</v>
      </c>
      <c r="L677" s="274">
        <v>73.5</v>
      </c>
      <c r="M677" s="331">
        <v>0</v>
      </c>
      <c r="P677" s="433"/>
      <c r="Q677" s="119">
        <v>240</v>
      </c>
      <c r="R677" s="301" t="s">
        <v>99</v>
      </c>
      <c r="S677" s="81"/>
      <c r="T677" s="81" t="s">
        <v>42</v>
      </c>
      <c r="U677" s="322">
        <v>312</v>
      </c>
      <c r="V677" s="273">
        <v>5.76</v>
      </c>
      <c r="W677" s="274">
        <v>68.64</v>
      </c>
      <c r="X677" s="275">
        <v>0.48</v>
      </c>
      <c r="AA677" s="433"/>
      <c r="AB677" s="119">
        <v>254.99999999999997</v>
      </c>
      <c r="AC677" s="301" t="s">
        <v>99</v>
      </c>
      <c r="AD677" s="81"/>
      <c r="AE677" s="81" t="s">
        <v>56</v>
      </c>
      <c r="AF677" s="272">
        <v>311.09999999999997</v>
      </c>
      <c r="AG677" s="273">
        <v>10.199999999999999</v>
      </c>
      <c r="AH677" s="274">
        <v>56.099999999999994</v>
      </c>
      <c r="AI677" s="275">
        <v>2.5499999999999998</v>
      </c>
      <c r="AK677" s="341" t="s">
        <v>15</v>
      </c>
      <c r="AL677" s="347">
        <v>5</v>
      </c>
      <c r="AM677" s="347" t="s">
        <v>132</v>
      </c>
      <c r="AN677" s="344" t="s">
        <v>19</v>
      </c>
      <c r="AO677" s="353">
        <v>16</v>
      </c>
      <c r="AP677" s="354" t="s">
        <v>132</v>
      </c>
      <c r="AT677" s="7"/>
      <c r="AV677" s="121"/>
      <c r="AW677" s="7"/>
    </row>
    <row r="678" spans="3:49" ht="15" thickTop="1" x14ac:dyDescent="0.3">
      <c r="C678" s="447"/>
      <c r="E678" s="433"/>
      <c r="F678" s="119">
        <v>5</v>
      </c>
      <c r="G678" s="301" t="s">
        <v>99</v>
      </c>
      <c r="H678" s="81"/>
      <c r="I678" s="81" t="s">
        <v>15</v>
      </c>
      <c r="J678" s="272">
        <v>35.85</v>
      </c>
      <c r="K678" s="273">
        <v>0.05</v>
      </c>
      <c r="L678" s="328">
        <v>0</v>
      </c>
      <c r="M678" s="275">
        <v>4.05</v>
      </c>
      <c r="P678" s="433"/>
      <c r="Q678" s="119">
        <v>5</v>
      </c>
      <c r="R678" s="301" t="s">
        <v>99</v>
      </c>
      <c r="S678" s="81"/>
      <c r="T678" s="81" t="s">
        <v>15</v>
      </c>
      <c r="U678" s="272">
        <v>35.85</v>
      </c>
      <c r="V678" s="273">
        <v>0.05</v>
      </c>
      <c r="W678" s="328">
        <v>0</v>
      </c>
      <c r="X678" s="275">
        <v>4.05</v>
      </c>
      <c r="AA678" s="433"/>
      <c r="AB678" s="119">
        <v>5</v>
      </c>
      <c r="AC678" s="301" t="s">
        <v>99</v>
      </c>
      <c r="AD678" s="81"/>
      <c r="AE678" s="81" t="s">
        <v>21</v>
      </c>
      <c r="AF678" s="322">
        <v>45</v>
      </c>
      <c r="AG678" s="325">
        <v>0</v>
      </c>
      <c r="AH678" s="328">
        <v>0</v>
      </c>
      <c r="AI678" s="331">
        <v>4.95</v>
      </c>
    </row>
    <row r="679" spans="3:49" x14ac:dyDescent="0.3">
      <c r="C679" s="447"/>
      <c r="E679" s="433"/>
      <c r="F679" s="119">
        <v>200</v>
      </c>
      <c r="G679" s="301" t="s">
        <v>99</v>
      </c>
      <c r="H679" s="81"/>
      <c r="I679" s="81" t="s">
        <v>91</v>
      </c>
      <c r="J679" s="322">
        <v>66</v>
      </c>
      <c r="K679" s="325">
        <v>0</v>
      </c>
      <c r="L679" s="328">
        <v>16</v>
      </c>
      <c r="M679" s="331">
        <v>0</v>
      </c>
      <c r="P679" s="433"/>
      <c r="Q679" s="119">
        <v>200</v>
      </c>
      <c r="R679" s="301" t="s">
        <v>99</v>
      </c>
      <c r="S679" s="81"/>
      <c r="T679" s="81" t="s">
        <v>82</v>
      </c>
      <c r="U679" s="322">
        <v>70</v>
      </c>
      <c r="V679" s="273">
        <v>3.78</v>
      </c>
      <c r="W679" s="274">
        <v>15.76</v>
      </c>
      <c r="X679" s="275">
        <v>1.46</v>
      </c>
      <c r="AA679" s="433"/>
      <c r="AB679" s="119">
        <v>200</v>
      </c>
      <c r="AC679" s="301" t="s">
        <v>99</v>
      </c>
      <c r="AD679" s="81"/>
      <c r="AE679" s="81" t="s">
        <v>91</v>
      </c>
      <c r="AF679" s="322">
        <v>66</v>
      </c>
      <c r="AG679" s="325">
        <v>0</v>
      </c>
      <c r="AH679" s="328">
        <v>16</v>
      </c>
      <c r="AI679" s="331">
        <v>0</v>
      </c>
    </row>
    <row r="680" spans="3:49" ht="15" thickBot="1" x14ac:dyDescent="0.35">
      <c r="C680" s="447"/>
      <c r="E680" s="433"/>
      <c r="F680" s="119"/>
      <c r="G680" s="301"/>
      <c r="H680" s="189"/>
      <c r="I680" s="189"/>
      <c r="J680" s="276" t="s">
        <v>108</v>
      </c>
      <c r="K680" s="277" t="s">
        <v>108</v>
      </c>
      <c r="L680" s="278" t="s">
        <v>108</v>
      </c>
      <c r="M680" s="279" t="s">
        <v>108</v>
      </c>
      <c r="P680" s="433"/>
      <c r="Q680" s="119"/>
      <c r="R680" s="301"/>
      <c r="S680" s="189"/>
      <c r="T680" s="189"/>
      <c r="U680" s="276"/>
      <c r="V680" s="277"/>
      <c r="W680" s="278"/>
      <c r="X680" s="279"/>
      <c r="AA680" s="433"/>
      <c r="AB680" s="119"/>
      <c r="AC680" s="301"/>
      <c r="AD680" s="189"/>
      <c r="AE680" s="189"/>
      <c r="AF680" s="276"/>
      <c r="AG680" s="277"/>
      <c r="AH680" s="278"/>
      <c r="AI680" s="279"/>
    </row>
    <row r="681" spans="3:49" ht="15.6" thickTop="1" thickBot="1" x14ac:dyDescent="0.35">
      <c r="C681" s="447"/>
      <c r="E681" s="433"/>
      <c r="F681" s="119"/>
      <c r="G681" s="302"/>
      <c r="H681" s="197" t="s">
        <v>107</v>
      </c>
      <c r="I681" s="198"/>
      <c r="J681" s="199">
        <v>839.85</v>
      </c>
      <c r="K681" s="199">
        <v>41.55</v>
      </c>
      <c r="L681" s="199">
        <v>89.5</v>
      </c>
      <c r="M681" s="200">
        <v>34.049999999999997</v>
      </c>
      <c r="P681" s="433"/>
      <c r="Q681" s="119"/>
      <c r="R681" s="302"/>
      <c r="S681" s="197" t="s">
        <v>107</v>
      </c>
      <c r="T681" s="198"/>
      <c r="U681" s="199">
        <v>851.85</v>
      </c>
      <c r="V681" s="199">
        <v>49.589999999999996</v>
      </c>
      <c r="W681" s="199">
        <v>84.4</v>
      </c>
      <c r="X681" s="332">
        <v>33.99</v>
      </c>
      <c r="AA681" s="433"/>
      <c r="AB681" s="119"/>
      <c r="AC681" s="302"/>
      <c r="AD681" s="197" t="s">
        <v>107</v>
      </c>
      <c r="AE681" s="198"/>
      <c r="AF681" s="199">
        <v>856.09999999999991</v>
      </c>
      <c r="AG681" s="199">
        <v>58.705882352941174</v>
      </c>
      <c r="AH681" s="199">
        <v>72.099999999999994</v>
      </c>
      <c r="AI681" s="332">
        <v>33.029411764705884</v>
      </c>
    </row>
    <row r="682" spans="3:49" ht="15.6" thickTop="1" thickBot="1" x14ac:dyDescent="0.35">
      <c r="C682" s="447"/>
      <c r="E682" s="434"/>
      <c r="F682" s="303"/>
      <c r="G682" s="304"/>
      <c r="H682" s="190"/>
      <c r="I682" s="190"/>
      <c r="J682" s="211"/>
      <c r="K682" s="220"/>
      <c r="L682" s="229"/>
      <c r="M682" s="235"/>
      <c r="P682" s="434"/>
      <c r="Q682" s="303"/>
      <c r="R682" s="304"/>
      <c r="S682" s="190"/>
      <c r="T682" s="190"/>
      <c r="U682" s="211"/>
      <c r="V682" s="220"/>
      <c r="W682" s="229"/>
      <c r="X682" s="235"/>
      <c r="AA682" s="434"/>
      <c r="AB682" s="303"/>
      <c r="AC682" s="304"/>
      <c r="AD682" s="190"/>
      <c r="AE682" s="190"/>
      <c r="AF682" s="211"/>
      <c r="AG682" s="220"/>
      <c r="AH682" s="229"/>
      <c r="AI682" s="235"/>
    </row>
    <row r="683" spans="3:49" ht="15" thickBot="1" x14ac:dyDescent="0.35"/>
    <row r="684" spans="3:49" ht="15" thickBot="1" x14ac:dyDescent="0.35">
      <c r="F684" s="128"/>
      <c r="G684" s="55"/>
      <c r="H684" s="63" t="s">
        <v>106</v>
      </c>
      <c r="I684" s="63"/>
      <c r="J684" s="212">
        <v>4237.05</v>
      </c>
      <c r="K684" s="221">
        <v>294.20999999999998</v>
      </c>
      <c r="L684" s="223">
        <v>471.44</v>
      </c>
      <c r="M684" s="280">
        <v>125.72999999999999</v>
      </c>
      <c r="Q684" s="128"/>
      <c r="R684" s="55"/>
      <c r="S684" s="63" t="s">
        <v>106</v>
      </c>
      <c r="T684" s="63"/>
      <c r="U684" s="212">
        <v>4253.1200000000008</v>
      </c>
      <c r="V684" s="221">
        <v>286.10643564356434</v>
      </c>
      <c r="W684" s="223">
        <v>463.33930693069306</v>
      </c>
      <c r="X684" s="280">
        <v>127.1315198019802</v>
      </c>
      <c r="AB684" s="128"/>
      <c r="AC684" s="55"/>
      <c r="AD684" s="63" t="s">
        <v>106</v>
      </c>
      <c r="AE684" s="63"/>
      <c r="AF684" s="212">
        <v>4260.5999999999995</v>
      </c>
      <c r="AG684" s="326">
        <v>305.26588235294116</v>
      </c>
      <c r="AH684" s="223">
        <v>394.62</v>
      </c>
      <c r="AI684" s="280">
        <v>142.38941176470587</v>
      </c>
    </row>
    <row r="688" spans="3:49" ht="10.199999999999999" customHeight="1" thickBot="1" x14ac:dyDescent="0.35"/>
    <row r="689" spans="3:35" ht="15" hidden="1" thickBot="1" x14ac:dyDescent="0.35"/>
    <row r="690" spans="3:35" ht="36.6" customHeight="1" thickTop="1" thickBot="1" x14ac:dyDescent="0.35">
      <c r="F690" s="356" t="s">
        <v>69</v>
      </c>
      <c r="G690" s="356" t="s">
        <v>109</v>
      </c>
      <c r="H690" s="357" t="s">
        <v>108</v>
      </c>
      <c r="I690" s="356" t="s">
        <v>70</v>
      </c>
      <c r="J690" s="358" t="s">
        <v>127</v>
      </c>
      <c r="K690" s="359" t="s">
        <v>128</v>
      </c>
      <c r="L690" s="360" t="s">
        <v>2</v>
      </c>
      <c r="M690" s="361" t="s">
        <v>3</v>
      </c>
      <c r="P690" s="319"/>
      <c r="Q690" s="356" t="s">
        <v>69</v>
      </c>
      <c r="R690" s="356" t="s">
        <v>109</v>
      </c>
      <c r="S690" s="357" t="s">
        <v>108</v>
      </c>
      <c r="T690" s="356" t="s">
        <v>70</v>
      </c>
      <c r="U690" s="358" t="s">
        <v>127</v>
      </c>
      <c r="V690" s="359" t="s">
        <v>128</v>
      </c>
      <c r="W690" s="360" t="s">
        <v>2</v>
      </c>
      <c r="X690" s="361" t="s">
        <v>3</v>
      </c>
      <c r="AA690" s="319"/>
      <c r="AB690" s="356" t="s">
        <v>69</v>
      </c>
      <c r="AC690" s="355" t="s">
        <v>109</v>
      </c>
      <c r="AD690" s="357" t="s">
        <v>108</v>
      </c>
      <c r="AE690" s="356" t="s">
        <v>70</v>
      </c>
      <c r="AF690" s="358" t="s">
        <v>127</v>
      </c>
      <c r="AG690" s="359" t="s">
        <v>128</v>
      </c>
      <c r="AH690" s="360" t="s">
        <v>2</v>
      </c>
      <c r="AI690" s="361" t="s">
        <v>3</v>
      </c>
    </row>
    <row r="691" spans="3:35" ht="15.6" thickTop="1" thickBot="1" x14ac:dyDescent="0.35">
      <c r="Q691" s="3"/>
      <c r="R691" s="3"/>
      <c r="T691" s="7"/>
      <c r="U691" s="7"/>
      <c r="V691" s="7"/>
      <c r="W691" s="7"/>
      <c r="X691" s="7"/>
      <c r="AA691" s="7"/>
      <c r="AB691" s="3"/>
      <c r="AC691" s="3"/>
      <c r="AD691" t="s">
        <v>108</v>
      </c>
      <c r="AE691" s="7"/>
      <c r="AF691" s="7"/>
      <c r="AG691" s="7"/>
      <c r="AH691" s="7"/>
      <c r="AI691" s="7"/>
    </row>
    <row r="692" spans="3:35" ht="15" customHeight="1" thickTop="1" x14ac:dyDescent="0.3">
      <c r="C692" s="447" t="s">
        <v>161</v>
      </c>
      <c r="E692" s="435" t="s">
        <v>110</v>
      </c>
      <c r="F692" s="281">
        <v>6</v>
      </c>
      <c r="G692" s="282" t="s">
        <v>102</v>
      </c>
      <c r="H692" s="66"/>
      <c r="I692" s="66" t="s">
        <v>5</v>
      </c>
      <c r="J692" s="321">
        <v>480</v>
      </c>
      <c r="K692" s="324">
        <v>36</v>
      </c>
      <c r="L692" s="327">
        <v>0</v>
      </c>
      <c r="M692" s="330">
        <v>30</v>
      </c>
      <c r="P692" s="435" t="s">
        <v>110</v>
      </c>
      <c r="Q692" s="281">
        <v>120</v>
      </c>
      <c r="R692" s="282" t="s">
        <v>99</v>
      </c>
      <c r="S692" s="66"/>
      <c r="T692" s="66" t="s">
        <v>6</v>
      </c>
      <c r="U692" s="268">
        <v>284.52000000000004</v>
      </c>
      <c r="V692" s="269">
        <v>23.16</v>
      </c>
      <c r="W692" s="270">
        <v>0.72</v>
      </c>
      <c r="X692" s="330">
        <v>21</v>
      </c>
      <c r="AA692" s="435" t="s">
        <v>110</v>
      </c>
      <c r="AB692" s="281">
        <v>400</v>
      </c>
      <c r="AC692" s="282" t="s">
        <v>99</v>
      </c>
      <c r="AD692" s="66"/>
      <c r="AE692" s="66" t="s">
        <v>73</v>
      </c>
      <c r="AF692" s="321">
        <v>320</v>
      </c>
      <c r="AG692" s="324">
        <v>44</v>
      </c>
      <c r="AH692" s="327">
        <v>12</v>
      </c>
      <c r="AI692" s="271">
        <v>9.1999999999999993</v>
      </c>
    </row>
    <row r="693" spans="3:35" x14ac:dyDescent="0.3">
      <c r="C693" s="447"/>
      <c r="E693" s="436"/>
      <c r="F693" s="283">
        <v>2</v>
      </c>
      <c r="G693" s="284" t="s">
        <v>100</v>
      </c>
      <c r="H693" s="60"/>
      <c r="I693" s="60" t="s">
        <v>7</v>
      </c>
      <c r="J693" s="322">
        <v>282</v>
      </c>
      <c r="K693" s="273">
        <v>10.8</v>
      </c>
      <c r="L693" s="274">
        <v>54.4</v>
      </c>
      <c r="M693" s="275">
        <v>3.4</v>
      </c>
      <c r="P693" s="436"/>
      <c r="Q693" s="283">
        <v>139.60396039603958</v>
      </c>
      <c r="R693" s="284" t="s">
        <v>99</v>
      </c>
      <c r="S693" s="60"/>
      <c r="T693" s="60" t="s">
        <v>145</v>
      </c>
      <c r="U693" s="322">
        <v>282</v>
      </c>
      <c r="V693" s="273">
        <v>15.356435643564355</v>
      </c>
      <c r="W693" s="274">
        <v>46.069306930693067</v>
      </c>
      <c r="X693" s="275">
        <v>0.69801980198019797</v>
      </c>
      <c r="AA693" s="436"/>
      <c r="AB693" s="283">
        <v>200</v>
      </c>
      <c r="AC693" s="284" t="s">
        <v>99</v>
      </c>
      <c r="AD693" s="60"/>
      <c r="AE693" s="60" t="s">
        <v>29</v>
      </c>
      <c r="AF693" s="322">
        <v>200</v>
      </c>
      <c r="AG693" s="325">
        <v>0</v>
      </c>
      <c r="AH693" s="328">
        <v>46</v>
      </c>
      <c r="AI693" s="331">
        <v>2</v>
      </c>
    </row>
    <row r="694" spans="3:35" x14ac:dyDescent="0.3">
      <c r="C694" s="447"/>
      <c r="E694" s="436"/>
      <c r="F694" s="283">
        <v>150</v>
      </c>
      <c r="G694" s="284" t="s">
        <v>99</v>
      </c>
      <c r="H694" s="60"/>
      <c r="I694" s="60" t="s">
        <v>43</v>
      </c>
      <c r="J694" s="322">
        <v>150</v>
      </c>
      <c r="K694" s="273">
        <v>28.5</v>
      </c>
      <c r="L694" s="274">
        <v>1.5</v>
      </c>
      <c r="M694" s="331">
        <v>3</v>
      </c>
      <c r="P694" s="436"/>
      <c r="Q694" s="283">
        <v>110.00000000000001</v>
      </c>
      <c r="R694" s="284" t="s">
        <v>99</v>
      </c>
      <c r="S694" s="60"/>
      <c r="T694" s="60" t="s">
        <v>41</v>
      </c>
      <c r="U694" s="272">
        <v>305.8</v>
      </c>
      <c r="V694" s="273">
        <v>29.700000000000003</v>
      </c>
      <c r="W694" s="274">
        <v>2.2000000000000002</v>
      </c>
      <c r="X694" s="275">
        <v>17.600000000000001</v>
      </c>
      <c r="AA694" s="436"/>
      <c r="AB694" s="283">
        <v>50</v>
      </c>
      <c r="AC694" s="284" t="s">
        <v>99</v>
      </c>
      <c r="AD694" s="60"/>
      <c r="AE694" s="60" t="s">
        <v>14</v>
      </c>
      <c r="AF694" s="322">
        <v>300</v>
      </c>
      <c r="AG694" s="325">
        <v>12</v>
      </c>
      <c r="AH694" s="328">
        <v>6</v>
      </c>
      <c r="AI694" s="331">
        <v>24</v>
      </c>
    </row>
    <row r="695" spans="3:35" x14ac:dyDescent="0.3">
      <c r="C695" s="447"/>
      <c r="E695" s="436"/>
      <c r="F695" s="283">
        <v>5</v>
      </c>
      <c r="G695" s="284" t="s">
        <v>99</v>
      </c>
      <c r="H695" s="60"/>
      <c r="I695" s="60" t="s">
        <v>15</v>
      </c>
      <c r="J695" s="272">
        <v>35.85</v>
      </c>
      <c r="K695" s="273">
        <v>0.05</v>
      </c>
      <c r="L695" s="328">
        <v>0</v>
      </c>
      <c r="M695" s="275">
        <v>4.05</v>
      </c>
      <c r="P695" s="436"/>
      <c r="Q695" s="283">
        <v>50</v>
      </c>
      <c r="R695" s="284" t="s">
        <v>99</v>
      </c>
      <c r="S695" s="60"/>
      <c r="T695" s="60" t="s">
        <v>16</v>
      </c>
      <c r="U695" s="322">
        <v>78</v>
      </c>
      <c r="V695" s="273">
        <v>4.2</v>
      </c>
      <c r="W695" s="274">
        <v>3.4</v>
      </c>
      <c r="X695" s="275">
        <v>5.3</v>
      </c>
      <c r="AA695" s="436"/>
      <c r="AB695" s="283">
        <v>30</v>
      </c>
      <c r="AC695" s="284" t="s">
        <v>99</v>
      </c>
      <c r="AD695" s="60"/>
      <c r="AE695" s="60" t="s">
        <v>134</v>
      </c>
      <c r="AF695" s="322">
        <v>120</v>
      </c>
      <c r="AG695" s="325">
        <v>24</v>
      </c>
      <c r="AH695" s="328">
        <v>3</v>
      </c>
      <c r="AI695" s="331">
        <v>1</v>
      </c>
    </row>
    <row r="696" spans="3:35" ht="15" thickBot="1" x14ac:dyDescent="0.35">
      <c r="C696" s="447"/>
      <c r="E696" s="436"/>
      <c r="F696" s="283"/>
      <c r="G696" s="284"/>
      <c r="H696" s="173"/>
      <c r="I696" s="173"/>
      <c r="J696" s="276" t="s">
        <v>108</v>
      </c>
      <c r="K696" s="277" t="s">
        <v>108</v>
      </c>
      <c r="L696" s="278" t="s">
        <v>108</v>
      </c>
      <c r="M696" s="279" t="s">
        <v>108</v>
      </c>
      <c r="P696" s="436"/>
      <c r="Q696" s="283"/>
      <c r="R696" s="284"/>
      <c r="S696" s="173"/>
      <c r="T696" s="173"/>
      <c r="U696" s="276"/>
      <c r="V696" s="277"/>
      <c r="W696" s="278"/>
      <c r="X696" s="279"/>
      <c r="AA696" s="436"/>
      <c r="AB696" s="283"/>
      <c r="AC696" s="284"/>
      <c r="AD696" s="173"/>
      <c r="AE696" s="173"/>
      <c r="AF696" s="276"/>
      <c r="AG696" s="277"/>
      <c r="AH696" s="278"/>
      <c r="AI696" s="279"/>
    </row>
    <row r="697" spans="3:35" ht="15.6" thickTop="1" thickBot="1" x14ac:dyDescent="0.35">
      <c r="C697" s="447"/>
      <c r="E697" s="436"/>
      <c r="F697" s="283"/>
      <c r="G697" s="285"/>
      <c r="H697" s="197" t="s">
        <v>107</v>
      </c>
      <c r="I697" s="198"/>
      <c r="J697" s="199">
        <v>947.85</v>
      </c>
      <c r="K697" s="199">
        <v>75.349999999999994</v>
      </c>
      <c r="L697" s="199">
        <v>55.9</v>
      </c>
      <c r="M697" s="200">
        <v>40.449999999999996</v>
      </c>
      <c r="P697" s="436"/>
      <c r="Q697" s="283"/>
      <c r="R697" s="285"/>
      <c r="S697" s="197" t="s">
        <v>107</v>
      </c>
      <c r="T697" s="198"/>
      <c r="U697" s="199">
        <v>950.31999999999994</v>
      </c>
      <c r="V697" s="199">
        <v>72.416435643564355</v>
      </c>
      <c r="W697" s="199">
        <v>52.389306930693067</v>
      </c>
      <c r="X697" s="200">
        <v>44.5980198019802</v>
      </c>
      <c r="AA697" s="436"/>
      <c r="AB697" s="283"/>
      <c r="AC697" s="285"/>
      <c r="AD697" s="197" t="s">
        <v>107</v>
      </c>
      <c r="AE697" s="198"/>
      <c r="AF697" s="323">
        <v>940</v>
      </c>
      <c r="AG697" s="323">
        <v>80</v>
      </c>
      <c r="AH697" s="323">
        <v>67</v>
      </c>
      <c r="AI697" s="200">
        <v>36.200000000000003</v>
      </c>
    </row>
    <row r="698" spans="3:35" ht="15.6" thickTop="1" thickBot="1" x14ac:dyDescent="0.35">
      <c r="C698" s="447"/>
      <c r="E698" s="437"/>
      <c r="F698" s="286"/>
      <c r="G698" s="287"/>
      <c r="H698" s="174"/>
      <c r="I698" s="174"/>
      <c r="J698" s="208" t="s">
        <v>108</v>
      </c>
      <c r="K698" s="217" t="s">
        <v>108</v>
      </c>
      <c r="L698" s="227" t="s">
        <v>108</v>
      </c>
      <c r="M698" s="233" t="s">
        <v>108</v>
      </c>
      <c r="P698" s="437"/>
      <c r="Q698" s="286"/>
      <c r="R698" s="287"/>
      <c r="S698" s="174"/>
      <c r="T698" s="174"/>
      <c r="U698" s="208" t="s">
        <v>108</v>
      </c>
      <c r="V698" s="217" t="s">
        <v>108</v>
      </c>
      <c r="W698" s="227" t="s">
        <v>108</v>
      </c>
      <c r="X698" s="233" t="s">
        <v>108</v>
      </c>
      <c r="AA698" s="437"/>
      <c r="AB698" s="286"/>
      <c r="AC698" s="287"/>
      <c r="AD698" s="174"/>
      <c r="AE698" s="174"/>
      <c r="AF698" s="208" t="s">
        <v>108</v>
      </c>
      <c r="AG698" s="217" t="s">
        <v>108</v>
      </c>
      <c r="AH698" s="227" t="s">
        <v>108</v>
      </c>
      <c r="AI698" s="233" t="s">
        <v>108</v>
      </c>
    </row>
    <row r="699" spans="3:35" ht="15" thickBot="1" x14ac:dyDescent="0.35">
      <c r="C699" s="447"/>
    </row>
    <row r="700" spans="3:35" ht="15" thickTop="1" x14ac:dyDescent="0.3">
      <c r="C700" s="447"/>
      <c r="E700" s="438" t="s">
        <v>111</v>
      </c>
      <c r="F700" s="112">
        <v>250</v>
      </c>
      <c r="G700" s="288" t="s">
        <v>99</v>
      </c>
      <c r="H700" s="67"/>
      <c r="I700" s="67" t="s">
        <v>18</v>
      </c>
      <c r="J700" s="268">
        <v>162.5</v>
      </c>
      <c r="K700" s="324">
        <v>30</v>
      </c>
      <c r="L700" s="327">
        <v>10</v>
      </c>
      <c r="M700" s="271">
        <v>2.5</v>
      </c>
      <c r="P700" s="438" t="s">
        <v>111</v>
      </c>
      <c r="Q700" s="112">
        <v>150</v>
      </c>
      <c r="R700" s="288" t="s">
        <v>99</v>
      </c>
      <c r="S700" s="67"/>
      <c r="T700" s="67" t="s">
        <v>44</v>
      </c>
      <c r="U700" s="268">
        <v>166.5</v>
      </c>
      <c r="V700" s="269">
        <v>36.900000000000006</v>
      </c>
      <c r="W700" s="327">
        <v>3</v>
      </c>
      <c r="X700" s="271">
        <v>0.75</v>
      </c>
      <c r="AA700" s="438" t="s">
        <v>111</v>
      </c>
      <c r="AB700" s="112">
        <v>165</v>
      </c>
      <c r="AC700" s="288" t="s">
        <v>99</v>
      </c>
      <c r="AD700" s="67"/>
      <c r="AE700" s="67" t="s">
        <v>43</v>
      </c>
      <c r="AF700" s="321">
        <v>165</v>
      </c>
      <c r="AG700" s="269">
        <v>31.349999999999998</v>
      </c>
      <c r="AH700" s="270">
        <v>1.65</v>
      </c>
      <c r="AI700" s="271">
        <v>3.3</v>
      </c>
    </row>
    <row r="701" spans="3:35" x14ac:dyDescent="0.3">
      <c r="C701" s="447"/>
      <c r="E701" s="439"/>
      <c r="F701" s="113">
        <v>350</v>
      </c>
      <c r="G701" s="289" t="s">
        <v>99</v>
      </c>
      <c r="H701" s="62"/>
      <c r="I701" s="62" t="s">
        <v>29</v>
      </c>
      <c r="J701" s="322">
        <v>350</v>
      </c>
      <c r="K701" s="325">
        <v>0</v>
      </c>
      <c r="L701" s="328">
        <v>80.5</v>
      </c>
      <c r="M701" s="331">
        <v>3.5</v>
      </c>
      <c r="P701" s="439"/>
      <c r="Q701" s="113">
        <v>9</v>
      </c>
      <c r="R701" s="289" t="s">
        <v>103</v>
      </c>
      <c r="S701" s="62"/>
      <c r="T701" s="62" t="s">
        <v>8</v>
      </c>
      <c r="U701" s="272">
        <v>351</v>
      </c>
      <c r="V701" s="325">
        <v>7.2</v>
      </c>
      <c r="W701" s="328">
        <v>72</v>
      </c>
      <c r="X701" s="275">
        <v>2.6999999999999997</v>
      </c>
      <c r="AA701" s="439"/>
      <c r="AB701" s="113">
        <v>10</v>
      </c>
      <c r="AC701" s="289" t="s">
        <v>103</v>
      </c>
      <c r="AD701" s="62"/>
      <c r="AE701" s="62" t="s">
        <v>17</v>
      </c>
      <c r="AF701" s="272">
        <v>354</v>
      </c>
      <c r="AG701" s="325">
        <v>10</v>
      </c>
      <c r="AH701" s="274">
        <v>63</v>
      </c>
      <c r="AI701" s="331">
        <v>5</v>
      </c>
    </row>
    <row r="702" spans="3:35" x14ac:dyDescent="0.3">
      <c r="C702" s="447"/>
      <c r="E702" s="439"/>
      <c r="F702" s="106">
        <v>1</v>
      </c>
      <c r="G702" s="289" t="s">
        <v>105</v>
      </c>
      <c r="H702" s="62"/>
      <c r="I702" s="62" t="s">
        <v>134</v>
      </c>
      <c r="J702" s="322">
        <v>120</v>
      </c>
      <c r="K702" s="325">
        <v>24</v>
      </c>
      <c r="L702" s="328">
        <v>3</v>
      </c>
      <c r="M702" s="331">
        <v>1</v>
      </c>
      <c r="P702" s="439"/>
      <c r="Q702" s="113">
        <v>150</v>
      </c>
      <c r="R702" s="289" t="s">
        <v>99</v>
      </c>
      <c r="S702" s="62"/>
      <c r="T702" s="62" t="s">
        <v>73</v>
      </c>
      <c r="U702" s="322">
        <v>120</v>
      </c>
      <c r="V702" s="273">
        <v>16.5</v>
      </c>
      <c r="W702" s="274">
        <v>4.5</v>
      </c>
      <c r="X702" s="275">
        <v>3.4499999999999997</v>
      </c>
      <c r="AA702" s="439"/>
      <c r="AB702" s="113">
        <v>60</v>
      </c>
      <c r="AC702" s="289" t="s">
        <v>99</v>
      </c>
      <c r="AD702" s="62"/>
      <c r="AE702" s="62" t="s">
        <v>24</v>
      </c>
      <c r="AF702" s="272">
        <v>103.35</v>
      </c>
      <c r="AG702" s="325">
        <v>12</v>
      </c>
      <c r="AH702" s="274">
        <v>1.2</v>
      </c>
      <c r="AI702" s="275">
        <v>4.8</v>
      </c>
    </row>
    <row r="703" spans="3:35" x14ac:dyDescent="0.3">
      <c r="C703" s="447"/>
      <c r="E703" s="439"/>
      <c r="F703" s="113"/>
      <c r="G703" s="289"/>
      <c r="H703" s="62"/>
      <c r="I703" s="62"/>
      <c r="J703" s="272"/>
      <c r="K703" s="273"/>
      <c r="L703" s="274"/>
      <c r="M703" s="275"/>
      <c r="P703" s="439"/>
      <c r="Q703" s="113"/>
      <c r="R703" s="289"/>
      <c r="S703" s="62"/>
      <c r="T703" s="62"/>
      <c r="U703" s="272"/>
      <c r="V703" s="273"/>
      <c r="W703" s="274"/>
      <c r="X703" s="275"/>
      <c r="AA703" s="439"/>
      <c r="AB703" s="113">
        <v>10</v>
      </c>
      <c r="AC703" s="289" t="s">
        <v>99</v>
      </c>
      <c r="AD703" s="62"/>
      <c r="AE703" s="62" t="s">
        <v>19</v>
      </c>
      <c r="AF703" s="322">
        <v>23</v>
      </c>
      <c r="AG703" s="273">
        <v>0.70000000000000007</v>
      </c>
      <c r="AH703" s="274">
        <v>0.5</v>
      </c>
      <c r="AI703" s="331">
        <v>2</v>
      </c>
    </row>
    <row r="704" spans="3:35" ht="15" thickBot="1" x14ac:dyDescent="0.35">
      <c r="C704" s="447"/>
      <c r="E704" s="439"/>
      <c r="F704" s="113"/>
      <c r="G704" s="289"/>
      <c r="H704" s="70"/>
      <c r="I704" s="70"/>
      <c r="J704" s="276"/>
      <c r="K704" s="277"/>
      <c r="L704" s="278"/>
      <c r="M704" s="279"/>
      <c r="P704" s="439"/>
      <c r="Q704" s="113"/>
      <c r="R704" s="289"/>
      <c r="S704" s="70"/>
      <c r="T704" s="70"/>
      <c r="U704" s="276"/>
      <c r="V704" s="277"/>
      <c r="W704" s="278"/>
      <c r="X704" s="279"/>
      <c r="AA704" s="439"/>
      <c r="AB704" s="113"/>
      <c r="AC704" s="289"/>
      <c r="AD704" s="70"/>
      <c r="AE704" s="70"/>
      <c r="AF704" s="276"/>
      <c r="AG704" s="277"/>
      <c r="AH704" s="278"/>
      <c r="AI704" s="279"/>
    </row>
    <row r="705" spans="3:35" ht="15.6" thickTop="1" thickBot="1" x14ac:dyDescent="0.35">
      <c r="C705" s="447"/>
      <c r="E705" s="439"/>
      <c r="F705" s="113"/>
      <c r="G705" s="290"/>
      <c r="H705" s="197" t="s">
        <v>107</v>
      </c>
      <c r="I705" s="198"/>
      <c r="J705" s="199">
        <v>632.5</v>
      </c>
      <c r="K705" s="323">
        <v>54</v>
      </c>
      <c r="L705" s="323">
        <v>93.5</v>
      </c>
      <c r="M705" s="200">
        <v>7</v>
      </c>
      <c r="P705" s="439"/>
      <c r="Q705" s="113"/>
      <c r="R705" s="290"/>
      <c r="S705" s="197" t="s">
        <v>107</v>
      </c>
      <c r="T705" s="198"/>
      <c r="U705" s="323">
        <v>637.5</v>
      </c>
      <c r="V705" s="199">
        <v>60.600000000000009</v>
      </c>
      <c r="W705" s="199">
        <v>79.5</v>
      </c>
      <c r="X705" s="200">
        <v>6.8999999999999995</v>
      </c>
      <c r="AA705" s="439"/>
      <c r="AB705" s="113"/>
      <c r="AC705" s="290"/>
      <c r="AD705" s="197" t="s">
        <v>107</v>
      </c>
      <c r="AE705" s="198"/>
      <c r="AF705" s="199">
        <v>645.35</v>
      </c>
      <c r="AG705" s="199">
        <v>54.05</v>
      </c>
      <c r="AH705" s="199">
        <v>66.350000000000009</v>
      </c>
      <c r="AI705" s="200">
        <v>15.100000000000001</v>
      </c>
    </row>
    <row r="706" spans="3:35" ht="15.6" thickTop="1" thickBot="1" x14ac:dyDescent="0.35">
      <c r="C706" s="447"/>
      <c r="E706" s="440"/>
      <c r="F706" s="114"/>
      <c r="G706" s="291"/>
      <c r="H706" s="177"/>
      <c r="I706" s="177"/>
      <c r="J706" s="208" t="s">
        <v>108</v>
      </c>
      <c r="K706" s="217" t="s">
        <v>108</v>
      </c>
      <c r="L706" s="227" t="s">
        <v>108</v>
      </c>
      <c r="M706" s="233" t="s">
        <v>108</v>
      </c>
      <c r="P706" s="440"/>
      <c r="Q706" s="114"/>
      <c r="R706" s="291"/>
      <c r="S706" s="177"/>
      <c r="T706" s="177"/>
      <c r="U706" s="208" t="s">
        <v>108</v>
      </c>
      <c r="V706" s="217" t="s">
        <v>108</v>
      </c>
      <c r="W706" s="227" t="s">
        <v>108</v>
      </c>
      <c r="X706" s="233" t="s">
        <v>108</v>
      </c>
      <c r="AA706" s="440"/>
      <c r="AB706" s="114"/>
      <c r="AC706" s="291"/>
      <c r="AD706" s="177"/>
      <c r="AE706" s="177"/>
      <c r="AF706" s="208" t="s">
        <v>108</v>
      </c>
      <c r="AG706" s="217" t="s">
        <v>108</v>
      </c>
      <c r="AH706" s="227" t="s">
        <v>108</v>
      </c>
      <c r="AI706" s="233" t="s">
        <v>108</v>
      </c>
    </row>
    <row r="707" spans="3:35" ht="15" thickBot="1" x14ac:dyDescent="0.35">
      <c r="C707" s="447"/>
    </row>
    <row r="708" spans="3:35" ht="15" thickTop="1" x14ac:dyDescent="0.3">
      <c r="C708" s="447"/>
      <c r="E708" s="441" t="s">
        <v>112</v>
      </c>
      <c r="F708" s="139">
        <v>250</v>
      </c>
      <c r="G708" s="292" t="s">
        <v>99</v>
      </c>
      <c r="H708" s="87"/>
      <c r="I708" s="87" t="s">
        <v>23</v>
      </c>
      <c r="J708" s="321">
        <v>275</v>
      </c>
      <c r="K708" s="269">
        <v>57.5</v>
      </c>
      <c r="L708" s="327">
        <v>0</v>
      </c>
      <c r="M708" s="330">
        <v>5</v>
      </c>
      <c r="P708" s="441" t="s">
        <v>112</v>
      </c>
      <c r="Q708" s="139">
        <v>250</v>
      </c>
      <c r="R708" s="292" t="s">
        <v>99</v>
      </c>
      <c r="S708" s="87"/>
      <c r="T708" s="87" t="s">
        <v>51</v>
      </c>
      <c r="U708" s="321">
        <v>275</v>
      </c>
      <c r="V708" s="269">
        <v>52.5</v>
      </c>
      <c r="W708" s="327">
        <v>0</v>
      </c>
      <c r="X708" s="271">
        <v>5.75</v>
      </c>
      <c r="AA708" s="441" t="s">
        <v>112</v>
      </c>
      <c r="AB708" s="139">
        <v>150</v>
      </c>
      <c r="AC708" s="292" t="s">
        <v>99</v>
      </c>
      <c r="AD708" s="87"/>
      <c r="AE708" s="87" t="s">
        <v>86</v>
      </c>
      <c r="AF708" s="321">
        <v>234</v>
      </c>
      <c r="AG708" s="324">
        <v>30</v>
      </c>
      <c r="AH708" s="327">
        <v>0</v>
      </c>
      <c r="AI708" s="330">
        <v>12</v>
      </c>
    </row>
    <row r="709" spans="3:35" x14ac:dyDescent="0.3">
      <c r="C709" s="447"/>
      <c r="E709" s="442"/>
      <c r="F709" s="140">
        <v>440.00000000000006</v>
      </c>
      <c r="G709" s="293" t="s">
        <v>99</v>
      </c>
      <c r="H709" s="89"/>
      <c r="I709" s="89" t="s">
        <v>42</v>
      </c>
      <c r="J709" s="322">
        <v>572</v>
      </c>
      <c r="K709" s="273">
        <v>10.56</v>
      </c>
      <c r="L709" s="274">
        <v>125.84000000000002</v>
      </c>
      <c r="M709" s="275">
        <v>0.88000000000000012</v>
      </c>
      <c r="P709" s="442"/>
      <c r="Q709" s="140">
        <v>650</v>
      </c>
      <c r="R709" s="293" t="s">
        <v>99</v>
      </c>
      <c r="S709" s="89"/>
      <c r="T709" s="89" t="s">
        <v>54</v>
      </c>
      <c r="U709" s="272">
        <v>572</v>
      </c>
      <c r="V709" s="273">
        <v>6.5</v>
      </c>
      <c r="W709" s="274">
        <v>136.5</v>
      </c>
      <c r="X709" s="331">
        <v>0</v>
      </c>
      <c r="AA709" s="442"/>
      <c r="AB709" s="140">
        <v>420</v>
      </c>
      <c r="AC709" s="293" t="s">
        <v>99</v>
      </c>
      <c r="AD709" s="89"/>
      <c r="AE709" s="89" t="s">
        <v>87</v>
      </c>
      <c r="AF709" s="272">
        <v>583.80000000000007</v>
      </c>
      <c r="AG709" s="273">
        <v>18.059999999999999</v>
      </c>
      <c r="AH709" s="274">
        <v>116.34</v>
      </c>
      <c r="AI709" s="275">
        <v>2.1</v>
      </c>
    </row>
    <row r="710" spans="3:35" x14ac:dyDescent="0.3">
      <c r="C710" s="447"/>
      <c r="E710" s="442"/>
      <c r="F710" s="140">
        <v>5</v>
      </c>
      <c r="G710" s="293" t="s">
        <v>99</v>
      </c>
      <c r="H710" s="89"/>
      <c r="I710" s="89" t="s">
        <v>15</v>
      </c>
      <c r="J710" s="272">
        <v>35.85</v>
      </c>
      <c r="K710" s="273">
        <v>0.05</v>
      </c>
      <c r="L710" s="328">
        <v>0</v>
      </c>
      <c r="M710" s="275">
        <v>4.05</v>
      </c>
      <c r="P710" s="442"/>
      <c r="Q710" s="140">
        <v>3.9833333333333334</v>
      </c>
      <c r="R710" s="293" t="s">
        <v>137</v>
      </c>
      <c r="S710" s="89"/>
      <c r="T710" s="89" t="s">
        <v>21</v>
      </c>
      <c r="U710" s="272">
        <v>35.85</v>
      </c>
      <c r="V710" s="325">
        <v>0</v>
      </c>
      <c r="W710" s="328">
        <v>0</v>
      </c>
      <c r="X710" s="275">
        <v>3.9434999999999998</v>
      </c>
      <c r="AA710" s="442"/>
      <c r="AB710" s="140">
        <v>10</v>
      </c>
      <c r="AC710" s="293" t="s">
        <v>99</v>
      </c>
      <c r="AD710" s="89"/>
      <c r="AE710" s="89" t="s">
        <v>15</v>
      </c>
      <c r="AF710" s="272">
        <v>71.7</v>
      </c>
      <c r="AG710" s="273">
        <v>0.1</v>
      </c>
      <c r="AH710" s="328">
        <v>0</v>
      </c>
      <c r="AI710" s="275">
        <v>8.1</v>
      </c>
    </row>
    <row r="711" spans="3:35" x14ac:dyDescent="0.3">
      <c r="C711" s="447"/>
      <c r="E711" s="442"/>
      <c r="F711" s="140"/>
      <c r="G711" s="293"/>
      <c r="H711" s="89"/>
      <c r="I711" s="89"/>
      <c r="J711" s="272"/>
      <c r="K711" s="273"/>
      <c r="L711" s="274"/>
      <c r="M711" s="275"/>
      <c r="P711" s="442"/>
      <c r="Q711" s="140"/>
      <c r="R711" s="293"/>
      <c r="S711" s="89"/>
      <c r="T711" s="89"/>
      <c r="U711" s="272"/>
      <c r="V711" s="273"/>
      <c r="W711" s="274"/>
      <c r="X711" s="275"/>
      <c r="AA711" s="442"/>
      <c r="AB711" s="140"/>
      <c r="AC711" s="293"/>
      <c r="AD711" s="89"/>
      <c r="AE711" s="89"/>
      <c r="AF711" s="272"/>
      <c r="AG711" s="273"/>
      <c r="AH711" s="274"/>
      <c r="AI711" s="275"/>
    </row>
    <row r="712" spans="3:35" ht="15" thickBot="1" x14ac:dyDescent="0.35">
      <c r="C712" s="447"/>
      <c r="E712" s="442"/>
      <c r="F712" s="140"/>
      <c r="G712" s="293"/>
      <c r="H712" s="105"/>
      <c r="I712" s="105"/>
      <c r="J712" s="207"/>
      <c r="K712" s="216"/>
      <c r="L712" s="226"/>
      <c r="M712" s="232"/>
      <c r="P712" s="442"/>
      <c r="Q712" s="140"/>
      <c r="R712" s="293"/>
      <c r="S712" s="105"/>
      <c r="T712" s="105"/>
      <c r="U712" s="207"/>
      <c r="V712" s="216"/>
      <c r="W712" s="226"/>
      <c r="X712" s="232"/>
      <c r="AA712" s="442"/>
      <c r="AB712" s="140"/>
      <c r="AC712" s="293"/>
      <c r="AD712" s="105"/>
      <c r="AE712" s="105"/>
      <c r="AF712" s="207"/>
      <c r="AG712" s="216"/>
      <c r="AH712" s="226"/>
      <c r="AI712" s="232"/>
    </row>
    <row r="713" spans="3:35" ht="15.6" thickTop="1" thickBot="1" x14ac:dyDescent="0.35">
      <c r="C713" s="447"/>
      <c r="E713" s="442"/>
      <c r="F713" s="140"/>
      <c r="G713" s="294"/>
      <c r="H713" s="197" t="s">
        <v>107</v>
      </c>
      <c r="I713" s="198"/>
      <c r="J713" s="199">
        <v>882.85</v>
      </c>
      <c r="K713" s="323">
        <v>68.11</v>
      </c>
      <c r="L713" s="199">
        <v>125.84000000000002</v>
      </c>
      <c r="M713" s="200">
        <v>9.93</v>
      </c>
      <c r="P713" s="442"/>
      <c r="Q713" s="140"/>
      <c r="R713" s="294"/>
      <c r="S713" s="197" t="s">
        <v>107</v>
      </c>
      <c r="T713" s="198"/>
      <c r="U713" s="199">
        <v>882.85</v>
      </c>
      <c r="V713" s="199">
        <v>59</v>
      </c>
      <c r="W713" s="199">
        <v>136.5</v>
      </c>
      <c r="X713" s="200">
        <v>9.6935000000000002</v>
      </c>
      <c r="AA713" s="442"/>
      <c r="AB713" s="140"/>
      <c r="AC713" s="294"/>
      <c r="AD713" s="197" t="s">
        <v>107</v>
      </c>
      <c r="AE713" s="198"/>
      <c r="AF713" s="199">
        <v>889.50000000000011</v>
      </c>
      <c r="AG713" s="199">
        <v>48.160000000000004</v>
      </c>
      <c r="AH713" s="199">
        <v>116.34</v>
      </c>
      <c r="AI713" s="200">
        <v>22.2</v>
      </c>
    </row>
    <row r="714" spans="3:35" ht="15.6" thickTop="1" thickBot="1" x14ac:dyDescent="0.35">
      <c r="C714" s="447"/>
      <c r="E714" s="443"/>
      <c r="F714" s="142"/>
      <c r="G714" s="295"/>
      <c r="H714" s="180"/>
      <c r="I714" s="180"/>
      <c r="J714" s="208"/>
      <c r="K714" s="217"/>
      <c r="L714" s="227"/>
      <c r="M714" s="233"/>
      <c r="P714" s="443"/>
      <c r="Q714" s="142"/>
      <c r="R714" s="295"/>
      <c r="S714" s="180"/>
      <c r="T714" s="180"/>
      <c r="U714" s="208"/>
      <c r="V714" s="217"/>
      <c r="W714" s="227"/>
      <c r="X714" s="233"/>
      <c r="AA714" s="443"/>
      <c r="AB714" s="142"/>
      <c r="AC714" s="295"/>
      <c r="AD714" s="180"/>
      <c r="AE714" s="180"/>
      <c r="AF714" s="208"/>
      <c r="AG714" s="217"/>
      <c r="AH714" s="227"/>
      <c r="AI714" s="233"/>
    </row>
    <row r="715" spans="3:35" ht="15" thickBot="1" x14ac:dyDescent="0.35">
      <c r="C715" s="447"/>
    </row>
    <row r="716" spans="3:35" ht="15" thickTop="1" x14ac:dyDescent="0.3">
      <c r="C716" s="447"/>
      <c r="E716" s="444" t="s">
        <v>113</v>
      </c>
      <c r="F716" s="115">
        <v>200</v>
      </c>
      <c r="G716" s="296" t="s">
        <v>99</v>
      </c>
      <c r="H716" s="74"/>
      <c r="I716" s="74" t="s">
        <v>10</v>
      </c>
      <c r="J716" s="321">
        <v>720</v>
      </c>
      <c r="K716" s="324">
        <v>26</v>
      </c>
      <c r="L716" s="327">
        <v>136</v>
      </c>
      <c r="M716" s="330">
        <v>14</v>
      </c>
      <c r="P716" s="444" t="s">
        <v>113</v>
      </c>
      <c r="Q716" s="115">
        <v>160</v>
      </c>
      <c r="R716" s="296" t="s">
        <v>99</v>
      </c>
      <c r="S716" s="74"/>
      <c r="T716" s="74" t="s">
        <v>40</v>
      </c>
      <c r="U716" s="268">
        <v>612.80000000000007</v>
      </c>
      <c r="V716" s="269">
        <v>10.4</v>
      </c>
      <c r="W716" s="270">
        <v>138.4</v>
      </c>
      <c r="X716" s="271">
        <v>1.6</v>
      </c>
      <c r="AA716" s="444" t="s">
        <v>113</v>
      </c>
      <c r="AB716" s="115">
        <v>320</v>
      </c>
      <c r="AC716" s="296" t="s">
        <v>99</v>
      </c>
      <c r="AD716" s="74"/>
      <c r="AE716" s="74" t="s">
        <v>145</v>
      </c>
      <c r="AF716" s="321">
        <v>646.40000000000009</v>
      </c>
      <c r="AG716" s="269">
        <v>35.200000000000003</v>
      </c>
      <c r="AH716" s="270">
        <v>105.60000000000001</v>
      </c>
      <c r="AI716" s="271">
        <v>1.6</v>
      </c>
    </row>
    <row r="717" spans="3:35" x14ac:dyDescent="0.3">
      <c r="C717" s="447"/>
      <c r="E717" s="445"/>
      <c r="F717" s="116">
        <v>50</v>
      </c>
      <c r="G717" s="297" t="s">
        <v>99</v>
      </c>
      <c r="H717" s="76"/>
      <c r="I717" s="76" t="s">
        <v>14</v>
      </c>
      <c r="J717" s="322">
        <v>300</v>
      </c>
      <c r="K717" s="325">
        <v>12</v>
      </c>
      <c r="L717" s="328">
        <v>6</v>
      </c>
      <c r="M717" s="331">
        <v>24</v>
      </c>
      <c r="P717" s="445"/>
      <c r="Q717" s="116">
        <v>25</v>
      </c>
      <c r="R717" s="297" t="s">
        <v>99</v>
      </c>
      <c r="S717" s="76"/>
      <c r="T717" s="76" t="s">
        <v>27</v>
      </c>
      <c r="U717" s="272">
        <v>163.5</v>
      </c>
      <c r="V717" s="273">
        <v>3.75</v>
      </c>
      <c r="W717" s="274">
        <v>3.5</v>
      </c>
      <c r="X717" s="275">
        <v>16.25</v>
      </c>
      <c r="AA717" s="445"/>
      <c r="AB717" s="116">
        <v>100</v>
      </c>
      <c r="AC717" s="297" t="s">
        <v>99</v>
      </c>
      <c r="AD717" s="76"/>
      <c r="AE717" s="76" t="s">
        <v>80</v>
      </c>
      <c r="AF717" s="322">
        <v>160</v>
      </c>
      <c r="AG717" s="325">
        <v>2</v>
      </c>
      <c r="AH717" s="274">
        <v>8.5299999999999994</v>
      </c>
      <c r="AI717" s="275">
        <v>14.66</v>
      </c>
    </row>
    <row r="718" spans="3:35" x14ac:dyDescent="0.3">
      <c r="C718" s="447"/>
      <c r="E718" s="445"/>
      <c r="F718" s="116">
        <v>100</v>
      </c>
      <c r="G718" s="297" t="s">
        <v>99</v>
      </c>
      <c r="H718" s="76"/>
      <c r="I718" s="76" t="s">
        <v>25</v>
      </c>
      <c r="J718" s="322">
        <v>60</v>
      </c>
      <c r="K718" s="325">
        <v>1</v>
      </c>
      <c r="L718" s="328">
        <v>14</v>
      </c>
      <c r="M718" s="331">
        <v>0</v>
      </c>
      <c r="P718" s="445"/>
      <c r="Q718" s="116">
        <v>130</v>
      </c>
      <c r="R718" s="297" t="s">
        <v>99</v>
      </c>
      <c r="S718" s="76"/>
      <c r="T718" s="76" t="s">
        <v>26</v>
      </c>
      <c r="U718" s="272">
        <v>58.5</v>
      </c>
      <c r="V718" s="273">
        <v>1.3</v>
      </c>
      <c r="W718" s="274">
        <v>6.5</v>
      </c>
      <c r="X718" s="331">
        <v>0</v>
      </c>
      <c r="AA718" s="445"/>
      <c r="AB718" s="116">
        <v>5</v>
      </c>
      <c r="AC718" s="297" t="s">
        <v>99</v>
      </c>
      <c r="AD718" s="76"/>
      <c r="AE718" s="76" t="s">
        <v>15</v>
      </c>
      <c r="AF718" s="272">
        <v>35.85</v>
      </c>
      <c r="AG718" s="273">
        <v>0.05</v>
      </c>
      <c r="AH718" s="328">
        <v>0</v>
      </c>
      <c r="AI718" s="275">
        <v>4.05</v>
      </c>
    </row>
    <row r="719" spans="3:35" x14ac:dyDescent="0.3">
      <c r="C719" s="447"/>
      <c r="E719" s="445"/>
      <c r="F719" s="107">
        <v>1</v>
      </c>
      <c r="G719" s="297" t="s">
        <v>105</v>
      </c>
      <c r="H719" s="76"/>
      <c r="I719" s="76" t="s">
        <v>134</v>
      </c>
      <c r="J719" s="322">
        <v>120</v>
      </c>
      <c r="K719" s="325">
        <v>24</v>
      </c>
      <c r="L719" s="328">
        <v>3</v>
      </c>
      <c r="M719" s="331">
        <v>1</v>
      </c>
      <c r="P719" s="445"/>
      <c r="Q719" s="116">
        <v>250</v>
      </c>
      <c r="R719" s="297" t="s">
        <v>99</v>
      </c>
      <c r="S719" s="76"/>
      <c r="T719" s="76" t="s">
        <v>73</v>
      </c>
      <c r="U719" s="322">
        <v>200</v>
      </c>
      <c r="V719" s="273">
        <v>27.5</v>
      </c>
      <c r="W719" s="274">
        <v>7.5</v>
      </c>
      <c r="X719" s="275">
        <v>5.75</v>
      </c>
      <c r="AA719" s="445"/>
      <c r="AB719" s="116">
        <v>100</v>
      </c>
      <c r="AC719" s="297" t="s">
        <v>99</v>
      </c>
      <c r="AD719" s="76"/>
      <c r="AE719" s="76" t="s">
        <v>34</v>
      </c>
      <c r="AF719" s="322">
        <v>100</v>
      </c>
      <c r="AG719" s="325">
        <v>21</v>
      </c>
      <c r="AH719" s="328">
        <v>1</v>
      </c>
      <c r="AI719" s="331">
        <v>2</v>
      </c>
    </row>
    <row r="720" spans="3:35" x14ac:dyDescent="0.3">
      <c r="C720" s="447"/>
      <c r="E720" s="445"/>
      <c r="F720" s="116"/>
      <c r="G720" s="297"/>
      <c r="H720" s="76"/>
      <c r="I720" s="76"/>
      <c r="J720" s="272"/>
      <c r="K720" s="273"/>
      <c r="L720" s="274"/>
      <c r="M720" s="275"/>
      <c r="P720" s="445"/>
      <c r="Q720" s="116">
        <v>30</v>
      </c>
      <c r="R720" s="297" t="s">
        <v>99</v>
      </c>
      <c r="S720" s="76"/>
      <c r="T720" s="76" t="s">
        <v>20</v>
      </c>
      <c r="U720" s="272">
        <v>145.79999999999998</v>
      </c>
      <c r="V720" s="325">
        <v>6</v>
      </c>
      <c r="W720" s="274">
        <v>9.9</v>
      </c>
      <c r="X720" s="275">
        <v>9.2999999999999989</v>
      </c>
      <c r="AA720" s="445"/>
      <c r="AB720" s="116">
        <v>3</v>
      </c>
      <c r="AC720" s="297" t="s">
        <v>100</v>
      </c>
      <c r="AD720" s="76"/>
      <c r="AE720" s="76" t="s">
        <v>5</v>
      </c>
      <c r="AF720" s="322">
        <v>240</v>
      </c>
      <c r="AG720" s="325">
        <v>18</v>
      </c>
      <c r="AH720" s="328">
        <v>0</v>
      </c>
      <c r="AI720" s="331">
        <v>15</v>
      </c>
    </row>
    <row r="721" spans="3:35" ht="15" thickBot="1" x14ac:dyDescent="0.35">
      <c r="C721" s="447"/>
      <c r="E721" s="445"/>
      <c r="F721" s="116"/>
      <c r="G721" s="297"/>
      <c r="H721" s="184"/>
      <c r="I721" s="184"/>
      <c r="J721" s="207"/>
      <c r="K721" s="216"/>
      <c r="L721" s="226"/>
      <c r="M721" s="232"/>
      <c r="P721" s="445"/>
      <c r="Q721" s="116"/>
      <c r="R721" s="297"/>
      <c r="S721" s="184"/>
      <c r="T721" s="184"/>
      <c r="U721" s="207"/>
      <c r="V721" s="216"/>
      <c r="W721" s="226"/>
      <c r="X721" s="232"/>
      <c r="AA721" s="445"/>
      <c r="AB721" s="116"/>
      <c r="AC721" s="297"/>
      <c r="AD721" s="184"/>
      <c r="AE721" s="184"/>
      <c r="AF721" s="207"/>
      <c r="AG721" s="216"/>
      <c r="AH721" s="226"/>
      <c r="AI721" s="232"/>
    </row>
    <row r="722" spans="3:35" ht="15.6" thickTop="1" thickBot="1" x14ac:dyDescent="0.35">
      <c r="C722" s="447"/>
      <c r="E722" s="445"/>
      <c r="F722" s="116"/>
      <c r="G722" s="298"/>
      <c r="H722" s="197" t="s">
        <v>107</v>
      </c>
      <c r="I722" s="198"/>
      <c r="J722" s="323">
        <v>1200</v>
      </c>
      <c r="K722" s="323">
        <v>63</v>
      </c>
      <c r="L722" s="323">
        <v>159</v>
      </c>
      <c r="M722" s="332">
        <v>39</v>
      </c>
      <c r="P722" s="445"/>
      <c r="Q722" s="116"/>
      <c r="R722" s="298"/>
      <c r="S722" s="197" t="s">
        <v>107</v>
      </c>
      <c r="T722" s="198"/>
      <c r="U722" s="199">
        <v>1180.6000000000001</v>
      </c>
      <c r="V722" s="199">
        <v>48.95</v>
      </c>
      <c r="W722" s="323">
        <v>165.8</v>
      </c>
      <c r="X722" s="332">
        <v>32.9</v>
      </c>
      <c r="AA722" s="445"/>
      <c r="AB722" s="116"/>
      <c r="AC722" s="298"/>
      <c r="AD722" s="197" t="s">
        <v>107</v>
      </c>
      <c r="AE722" s="198"/>
      <c r="AF722" s="199">
        <v>1182.25</v>
      </c>
      <c r="AG722" s="199">
        <v>76.25</v>
      </c>
      <c r="AH722" s="323">
        <v>115.13000000000001</v>
      </c>
      <c r="AI722" s="200">
        <v>37.31</v>
      </c>
    </row>
    <row r="723" spans="3:35" ht="15.6" thickTop="1" thickBot="1" x14ac:dyDescent="0.35">
      <c r="C723" s="447"/>
      <c r="E723" s="446"/>
      <c r="F723" s="117"/>
      <c r="G723" s="299"/>
      <c r="H723" s="185"/>
      <c r="I723" s="185"/>
      <c r="J723" s="208"/>
      <c r="K723" s="217"/>
      <c r="L723" s="227"/>
      <c r="M723" s="233"/>
      <c r="P723" s="446"/>
      <c r="Q723" s="117"/>
      <c r="R723" s="299"/>
      <c r="S723" s="185"/>
      <c r="T723" s="185"/>
      <c r="U723" s="208"/>
      <c r="V723" s="217"/>
      <c r="W723" s="227"/>
      <c r="X723" s="233"/>
      <c r="AA723" s="446"/>
      <c r="AB723" s="117"/>
      <c r="AC723" s="299"/>
      <c r="AD723" s="185"/>
      <c r="AE723" s="185"/>
      <c r="AF723" s="208"/>
      <c r="AG723" s="217"/>
      <c r="AH723" s="227"/>
      <c r="AI723" s="233"/>
    </row>
    <row r="724" spans="3:35" ht="15" thickBot="1" x14ac:dyDescent="0.35">
      <c r="C724" s="447"/>
    </row>
    <row r="725" spans="3:35" ht="15" thickTop="1" x14ac:dyDescent="0.3">
      <c r="C725" s="447"/>
      <c r="E725" s="432" t="s">
        <v>114</v>
      </c>
      <c r="F725" s="118">
        <v>200</v>
      </c>
      <c r="G725" s="300" t="s">
        <v>99</v>
      </c>
      <c r="H725" s="79"/>
      <c r="I725" s="79" t="s">
        <v>48</v>
      </c>
      <c r="J725" s="321">
        <v>430</v>
      </c>
      <c r="K725" s="324">
        <v>38</v>
      </c>
      <c r="L725" s="327">
        <v>0</v>
      </c>
      <c r="M725" s="330">
        <v>30</v>
      </c>
      <c r="P725" s="432" t="s">
        <v>114</v>
      </c>
      <c r="Q725" s="118">
        <v>200</v>
      </c>
      <c r="R725" s="300" t="s">
        <v>99</v>
      </c>
      <c r="S725" s="79"/>
      <c r="T725" s="79" t="s">
        <v>31</v>
      </c>
      <c r="U725" s="321">
        <v>434</v>
      </c>
      <c r="V725" s="324">
        <v>40</v>
      </c>
      <c r="W725" s="327">
        <v>0</v>
      </c>
      <c r="X725" s="330">
        <v>28</v>
      </c>
      <c r="AA725" s="432" t="s">
        <v>114</v>
      </c>
      <c r="AB725" s="118">
        <v>255.29411764705881</v>
      </c>
      <c r="AC725" s="300" t="s">
        <v>99</v>
      </c>
      <c r="AD725" s="79"/>
      <c r="AE725" s="79" t="s">
        <v>45</v>
      </c>
      <c r="AF725" s="321">
        <v>433.99999999999994</v>
      </c>
      <c r="AG725" s="269">
        <v>48.505882352941171</v>
      </c>
      <c r="AH725" s="327">
        <v>0</v>
      </c>
      <c r="AI725" s="271">
        <v>25.52941176470588</v>
      </c>
    </row>
    <row r="726" spans="3:35" x14ac:dyDescent="0.3">
      <c r="C726" s="447"/>
      <c r="E726" s="433"/>
      <c r="F726" s="119">
        <v>350</v>
      </c>
      <c r="G726" s="301" t="s">
        <v>99</v>
      </c>
      <c r="H726" s="81"/>
      <c r="I726" s="81" t="s">
        <v>54</v>
      </c>
      <c r="J726" s="322">
        <v>308</v>
      </c>
      <c r="K726" s="273">
        <v>3.5</v>
      </c>
      <c r="L726" s="274">
        <v>73.5</v>
      </c>
      <c r="M726" s="331">
        <v>0</v>
      </c>
      <c r="P726" s="433"/>
      <c r="Q726" s="119">
        <v>240</v>
      </c>
      <c r="R726" s="301" t="s">
        <v>99</v>
      </c>
      <c r="S726" s="81"/>
      <c r="T726" s="81" t="s">
        <v>42</v>
      </c>
      <c r="U726" s="322">
        <v>312</v>
      </c>
      <c r="V726" s="273">
        <v>5.76</v>
      </c>
      <c r="W726" s="274">
        <v>68.64</v>
      </c>
      <c r="X726" s="275">
        <v>0.48</v>
      </c>
      <c r="AA726" s="433"/>
      <c r="AB726" s="119">
        <v>254.99999999999997</v>
      </c>
      <c r="AC726" s="301" t="s">
        <v>99</v>
      </c>
      <c r="AD726" s="81"/>
      <c r="AE726" s="81" t="s">
        <v>56</v>
      </c>
      <c r="AF726" s="272">
        <v>311.09999999999997</v>
      </c>
      <c r="AG726" s="273">
        <v>10.199999999999999</v>
      </c>
      <c r="AH726" s="274">
        <v>56.099999999999994</v>
      </c>
      <c r="AI726" s="275">
        <v>2.5499999999999998</v>
      </c>
    </row>
    <row r="727" spans="3:35" x14ac:dyDescent="0.3">
      <c r="C727" s="447"/>
      <c r="E727" s="433"/>
      <c r="F727" s="119">
        <v>5</v>
      </c>
      <c r="G727" s="301" t="s">
        <v>99</v>
      </c>
      <c r="H727" s="81"/>
      <c r="I727" s="81" t="s">
        <v>15</v>
      </c>
      <c r="J727" s="272">
        <v>35.85</v>
      </c>
      <c r="K727" s="273">
        <v>0.05</v>
      </c>
      <c r="L727" s="328">
        <v>0</v>
      </c>
      <c r="M727" s="275">
        <v>4.05</v>
      </c>
      <c r="P727" s="433"/>
      <c r="Q727" s="119">
        <v>5</v>
      </c>
      <c r="R727" s="301" t="s">
        <v>99</v>
      </c>
      <c r="S727" s="81"/>
      <c r="T727" s="81" t="s">
        <v>15</v>
      </c>
      <c r="U727" s="272">
        <v>35.85</v>
      </c>
      <c r="V727" s="273">
        <v>0.05</v>
      </c>
      <c r="W727" s="328">
        <v>0</v>
      </c>
      <c r="X727" s="275">
        <v>4.05</v>
      </c>
      <c r="AA727" s="433"/>
      <c r="AB727" s="119">
        <v>5</v>
      </c>
      <c r="AC727" s="301" t="s">
        <v>99</v>
      </c>
      <c r="AD727" s="81"/>
      <c r="AE727" s="81" t="s">
        <v>21</v>
      </c>
      <c r="AF727" s="322">
        <v>45</v>
      </c>
      <c r="AG727" s="325">
        <v>0</v>
      </c>
      <c r="AH727" s="328">
        <v>0</v>
      </c>
      <c r="AI727" s="331">
        <v>4.95</v>
      </c>
    </row>
    <row r="728" spans="3:35" x14ac:dyDescent="0.3">
      <c r="C728" s="447"/>
      <c r="E728" s="433"/>
      <c r="F728" s="119">
        <v>200</v>
      </c>
      <c r="G728" s="301" t="s">
        <v>99</v>
      </c>
      <c r="H728" s="81"/>
      <c r="I728" s="81" t="s">
        <v>91</v>
      </c>
      <c r="J728" s="322">
        <v>66</v>
      </c>
      <c r="K728" s="325">
        <v>0</v>
      </c>
      <c r="L728" s="328">
        <v>16</v>
      </c>
      <c r="M728" s="331">
        <v>0</v>
      </c>
      <c r="P728" s="433"/>
      <c r="Q728" s="119">
        <v>200</v>
      </c>
      <c r="R728" s="301" t="s">
        <v>99</v>
      </c>
      <c r="S728" s="81"/>
      <c r="T728" s="81" t="s">
        <v>82</v>
      </c>
      <c r="U728" s="322">
        <v>70</v>
      </c>
      <c r="V728" s="273">
        <v>3.78</v>
      </c>
      <c r="W728" s="274">
        <v>15.76</v>
      </c>
      <c r="X728" s="275">
        <v>1.46</v>
      </c>
      <c r="AA728" s="433"/>
      <c r="AB728" s="119">
        <v>200</v>
      </c>
      <c r="AC728" s="301" t="s">
        <v>99</v>
      </c>
      <c r="AD728" s="81"/>
      <c r="AE728" s="81" t="s">
        <v>91</v>
      </c>
      <c r="AF728" s="322">
        <v>66</v>
      </c>
      <c r="AG728" s="325">
        <v>0</v>
      </c>
      <c r="AH728" s="328">
        <v>16</v>
      </c>
      <c r="AI728" s="331">
        <v>0</v>
      </c>
    </row>
    <row r="729" spans="3:35" ht="15" thickBot="1" x14ac:dyDescent="0.35">
      <c r="C729" s="447"/>
      <c r="E729" s="433"/>
      <c r="F729" s="119"/>
      <c r="G729" s="301"/>
      <c r="H729" s="189"/>
      <c r="I729" s="189"/>
      <c r="J729" s="276" t="s">
        <v>108</v>
      </c>
      <c r="K729" s="277" t="s">
        <v>108</v>
      </c>
      <c r="L729" s="278" t="s">
        <v>108</v>
      </c>
      <c r="M729" s="279" t="s">
        <v>108</v>
      </c>
      <c r="P729" s="433"/>
      <c r="Q729" s="119"/>
      <c r="R729" s="301"/>
      <c r="S729" s="189"/>
      <c r="T729" s="189"/>
      <c r="U729" s="276"/>
      <c r="V729" s="277"/>
      <c r="W729" s="278"/>
      <c r="X729" s="279"/>
      <c r="AA729" s="433"/>
      <c r="AB729" s="119"/>
      <c r="AC729" s="301"/>
      <c r="AD729" s="189"/>
      <c r="AE729" s="189"/>
      <c r="AF729" s="276"/>
      <c r="AG729" s="277"/>
      <c r="AH729" s="278"/>
      <c r="AI729" s="279"/>
    </row>
    <row r="730" spans="3:35" ht="15.6" thickTop="1" thickBot="1" x14ac:dyDescent="0.35">
      <c r="C730" s="447"/>
      <c r="E730" s="433"/>
      <c r="F730" s="119"/>
      <c r="G730" s="302"/>
      <c r="H730" s="197" t="s">
        <v>107</v>
      </c>
      <c r="I730" s="198"/>
      <c r="J730" s="199">
        <v>839.85</v>
      </c>
      <c r="K730" s="199">
        <v>41.55</v>
      </c>
      <c r="L730" s="199">
        <v>89.5</v>
      </c>
      <c r="M730" s="200">
        <v>34.049999999999997</v>
      </c>
      <c r="P730" s="433"/>
      <c r="Q730" s="119"/>
      <c r="R730" s="302"/>
      <c r="S730" s="197" t="s">
        <v>107</v>
      </c>
      <c r="T730" s="198"/>
      <c r="U730" s="199">
        <v>851.85</v>
      </c>
      <c r="V730" s="199">
        <v>49.589999999999996</v>
      </c>
      <c r="W730" s="199">
        <v>84.4</v>
      </c>
      <c r="X730" s="332">
        <v>33.99</v>
      </c>
      <c r="AA730" s="433"/>
      <c r="AB730" s="119"/>
      <c r="AC730" s="302"/>
      <c r="AD730" s="197" t="s">
        <v>107</v>
      </c>
      <c r="AE730" s="198"/>
      <c r="AF730" s="199">
        <v>856.09999999999991</v>
      </c>
      <c r="AG730" s="199">
        <v>58.705882352941174</v>
      </c>
      <c r="AH730" s="199">
        <v>72.099999999999994</v>
      </c>
      <c r="AI730" s="332">
        <v>33.029411764705884</v>
      </c>
    </row>
    <row r="731" spans="3:35" ht="15.6" thickTop="1" thickBot="1" x14ac:dyDescent="0.35">
      <c r="C731" s="447"/>
      <c r="E731" s="434"/>
      <c r="F731" s="303"/>
      <c r="G731" s="304"/>
      <c r="H731" s="190"/>
      <c r="I731" s="190"/>
      <c r="J731" s="211"/>
      <c r="K731" s="220"/>
      <c r="L731" s="229"/>
      <c r="M731" s="235"/>
      <c r="P731" s="434"/>
      <c r="Q731" s="303"/>
      <c r="R731" s="304"/>
      <c r="S731" s="190"/>
      <c r="T731" s="190"/>
      <c r="U731" s="211"/>
      <c r="V731" s="220"/>
      <c r="W731" s="229"/>
      <c r="X731" s="235"/>
      <c r="AA731" s="434"/>
      <c r="AB731" s="303"/>
      <c r="AC731" s="304"/>
      <c r="AD731" s="190"/>
      <c r="AE731" s="190"/>
      <c r="AF731" s="211"/>
      <c r="AG731" s="220"/>
      <c r="AH731" s="229"/>
      <c r="AI731" s="235"/>
    </row>
    <row r="732" spans="3:35" ht="15" thickBot="1" x14ac:dyDescent="0.35"/>
    <row r="733" spans="3:35" ht="15" thickBot="1" x14ac:dyDescent="0.35">
      <c r="F733" s="128"/>
      <c r="G733" s="55"/>
      <c r="H733" s="63" t="s">
        <v>106</v>
      </c>
      <c r="I733" s="63"/>
      <c r="J733" s="212">
        <v>4503.05</v>
      </c>
      <c r="K733" s="221">
        <v>302.01000000000005</v>
      </c>
      <c r="L733" s="223">
        <v>523.74</v>
      </c>
      <c r="M733" s="280">
        <v>130.43</v>
      </c>
      <c r="Q733" s="128"/>
      <c r="R733" s="55"/>
      <c r="S733" s="63" t="s">
        <v>106</v>
      </c>
      <c r="T733" s="63"/>
      <c r="U733" s="212">
        <v>4503.1200000000008</v>
      </c>
      <c r="V733" s="221">
        <v>290.55643564356438</v>
      </c>
      <c r="W733" s="223">
        <v>518.58930693069306</v>
      </c>
      <c r="X733" s="280">
        <v>128.08151980198019</v>
      </c>
      <c r="AB733" s="128"/>
      <c r="AC733" s="55"/>
      <c r="AD733" s="63" t="s">
        <v>106</v>
      </c>
      <c r="AE733" s="63"/>
      <c r="AF733" s="212">
        <v>4513.2</v>
      </c>
      <c r="AG733" s="326">
        <v>317.16588235294114</v>
      </c>
      <c r="AH733" s="223">
        <v>436.91999999999996</v>
      </c>
      <c r="AI733" s="280">
        <v>143.83941176470586</v>
      </c>
    </row>
  </sheetData>
  <mergeCells count="232">
    <mergeCell ref="C692:C731"/>
    <mergeCell ref="E692:E698"/>
    <mergeCell ref="P692:P698"/>
    <mergeCell ref="AA692:AA698"/>
    <mergeCell ref="E700:E706"/>
    <mergeCell ref="P700:P706"/>
    <mergeCell ref="AA700:AA706"/>
    <mergeCell ref="E708:E714"/>
    <mergeCell ref="P708:P714"/>
    <mergeCell ref="AA708:AA714"/>
    <mergeCell ref="E716:E723"/>
    <mergeCell ref="P716:P723"/>
    <mergeCell ref="AA716:AA723"/>
    <mergeCell ref="E725:E731"/>
    <mergeCell ref="P725:P731"/>
    <mergeCell ref="AA725:AA731"/>
    <mergeCell ref="AL641:AM641"/>
    <mergeCell ref="AO641:AP641"/>
    <mergeCell ref="AS641:AT641"/>
    <mergeCell ref="AV641:AW641"/>
    <mergeCell ref="C643:C682"/>
    <mergeCell ref="E643:E649"/>
    <mergeCell ref="P643:P649"/>
    <mergeCell ref="AA643:AA649"/>
    <mergeCell ref="E651:E657"/>
    <mergeCell ref="P651:P657"/>
    <mergeCell ref="AA651:AA657"/>
    <mergeCell ref="E659:E665"/>
    <mergeCell ref="P659:P665"/>
    <mergeCell ref="AA659:AA665"/>
    <mergeCell ref="E667:E674"/>
    <mergeCell ref="P667:P674"/>
    <mergeCell ref="AA667:AA674"/>
    <mergeCell ref="E676:E682"/>
    <mergeCell ref="P676:P682"/>
    <mergeCell ref="AA676:AA682"/>
    <mergeCell ref="E139:E145"/>
    <mergeCell ref="P139:P145"/>
    <mergeCell ref="AA139:AA145"/>
    <mergeCell ref="E103:E109"/>
    <mergeCell ref="C10:C53"/>
    <mergeCell ref="E10:E16"/>
    <mergeCell ref="P10:P16"/>
    <mergeCell ref="AA10:AA16"/>
    <mergeCell ref="E19:E25"/>
    <mergeCell ref="P19:P25"/>
    <mergeCell ref="AA19:AA25"/>
    <mergeCell ref="E28:E34"/>
    <mergeCell ref="P75:P81"/>
    <mergeCell ref="AA75:AA81"/>
    <mergeCell ref="P28:P34"/>
    <mergeCell ref="AA28:AA34"/>
    <mergeCell ref="E37:E44"/>
    <mergeCell ref="P37:P44"/>
    <mergeCell ref="AA37:AA44"/>
    <mergeCell ref="E47:E53"/>
    <mergeCell ref="P47:P53"/>
    <mergeCell ref="AA47:AA53"/>
    <mergeCell ref="P103:P109"/>
    <mergeCell ref="AA103:AA109"/>
    <mergeCell ref="C66:C109"/>
    <mergeCell ref="E66:E72"/>
    <mergeCell ref="P66:P72"/>
    <mergeCell ref="AA66:AA72"/>
    <mergeCell ref="E75:E81"/>
    <mergeCell ref="P121:P127"/>
    <mergeCell ref="AA121:AA127"/>
    <mergeCell ref="E130:E136"/>
    <mergeCell ref="P130:P136"/>
    <mergeCell ref="AA130:AA136"/>
    <mergeCell ref="E84:E90"/>
    <mergeCell ref="P84:P90"/>
    <mergeCell ref="AA84:AA90"/>
    <mergeCell ref="E93:E100"/>
    <mergeCell ref="P93:P100"/>
    <mergeCell ref="AA93:AA100"/>
    <mergeCell ref="C436:C479"/>
    <mergeCell ref="C487:C530"/>
    <mergeCell ref="C539:C582"/>
    <mergeCell ref="C590:C633"/>
    <mergeCell ref="C121:C164"/>
    <mergeCell ref="E121:E127"/>
    <mergeCell ref="E148:E155"/>
    <mergeCell ref="C228:C271"/>
    <mergeCell ref="C280:C323"/>
    <mergeCell ref="C332:C375"/>
    <mergeCell ref="C384:C427"/>
    <mergeCell ref="C176:C219"/>
    <mergeCell ref="E590:E596"/>
    <mergeCell ref="E599:E605"/>
    <mergeCell ref="E608:E614"/>
    <mergeCell ref="E617:E624"/>
    <mergeCell ref="E627:E633"/>
    <mergeCell ref="E487:E493"/>
    <mergeCell ref="E496:E502"/>
    <mergeCell ref="E505:E511"/>
    <mergeCell ref="E514:E521"/>
    <mergeCell ref="E524:E530"/>
    <mergeCell ref="E384:E390"/>
    <mergeCell ref="E393:E399"/>
    <mergeCell ref="AA317:AA323"/>
    <mergeCell ref="AA228:AA234"/>
    <mergeCell ref="AA237:AA243"/>
    <mergeCell ref="AA246:AA252"/>
    <mergeCell ref="AA255:AA262"/>
    <mergeCell ref="AA265:AA271"/>
    <mergeCell ref="AA384:AA390"/>
    <mergeCell ref="AA393:AA399"/>
    <mergeCell ref="AA402:AA408"/>
    <mergeCell ref="AA280:AA286"/>
    <mergeCell ref="AA289:AA295"/>
    <mergeCell ref="AA298:AA304"/>
    <mergeCell ref="AA307:AA314"/>
    <mergeCell ref="AA411:AA418"/>
    <mergeCell ref="AA421:AA427"/>
    <mergeCell ref="AA332:AA338"/>
    <mergeCell ref="AA341:AA347"/>
    <mergeCell ref="AA350:AA356"/>
    <mergeCell ref="AA359:AA366"/>
    <mergeCell ref="AA369:AA375"/>
    <mergeCell ref="AA487:AA493"/>
    <mergeCell ref="AA496:AA502"/>
    <mergeCell ref="AA505:AA511"/>
    <mergeCell ref="AA514:AA521"/>
    <mergeCell ref="AA524:AA530"/>
    <mergeCell ref="AA436:AA442"/>
    <mergeCell ref="AA445:AA451"/>
    <mergeCell ref="AA454:AA460"/>
    <mergeCell ref="AA463:AA470"/>
    <mergeCell ref="AA473:AA479"/>
    <mergeCell ref="AA590:AA596"/>
    <mergeCell ref="AA599:AA605"/>
    <mergeCell ref="AA608:AA614"/>
    <mergeCell ref="AA617:AA624"/>
    <mergeCell ref="AA627:AA633"/>
    <mergeCell ref="AA539:AA545"/>
    <mergeCell ref="AA548:AA554"/>
    <mergeCell ref="AA557:AA563"/>
    <mergeCell ref="AA566:AA573"/>
    <mergeCell ref="AA576:AA582"/>
    <mergeCell ref="P590:P596"/>
    <mergeCell ref="P599:P605"/>
    <mergeCell ref="P608:P614"/>
    <mergeCell ref="P617:P624"/>
    <mergeCell ref="P627:P633"/>
    <mergeCell ref="E539:E545"/>
    <mergeCell ref="E548:E554"/>
    <mergeCell ref="E557:E563"/>
    <mergeCell ref="E566:E573"/>
    <mergeCell ref="E576:E582"/>
    <mergeCell ref="P539:P545"/>
    <mergeCell ref="P548:P554"/>
    <mergeCell ref="P557:P563"/>
    <mergeCell ref="P566:P573"/>
    <mergeCell ref="P576:P582"/>
    <mergeCell ref="P487:P493"/>
    <mergeCell ref="P496:P502"/>
    <mergeCell ref="P505:P511"/>
    <mergeCell ref="P514:P521"/>
    <mergeCell ref="P524:P530"/>
    <mergeCell ref="E436:E442"/>
    <mergeCell ref="E445:E451"/>
    <mergeCell ref="E454:E460"/>
    <mergeCell ref="E463:E470"/>
    <mergeCell ref="E473:E479"/>
    <mergeCell ref="P436:P442"/>
    <mergeCell ref="P445:P451"/>
    <mergeCell ref="P454:P460"/>
    <mergeCell ref="P463:P470"/>
    <mergeCell ref="P473:P479"/>
    <mergeCell ref="E402:E408"/>
    <mergeCell ref="E411:E418"/>
    <mergeCell ref="E421:E427"/>
    <mergeCell ref="P384:P390"/>
    <mergeCell ref="P393:P399"/>
    <mergeCell ref="P402:P408"/>
    <mergeCell ref="P411:P418"/>
    <mergeCell ref="P421:P427"/>
    <mergeCell ref="E332:E338"/>
    <mergeCell ref="E341:E347"/>
    <mergeCell ref="E350:E356"/>
    <mergeCell ref="E359:E366"/>
    <mergeCell ref="E369:E375"/>
    <mergeCell ref="P332:P338"/>
    <mergeCell ref="P341:P347"/>
    <mergeCell ref="P350:P356"/>
    <mergeCell ref="P359:P366"/>
    <mergeCell ref="P369:P375"/>
    <mergeCell ref="E280:E286"/>
    <mergeCell ref="E289:E295"/>
    <mergeCell ref="E298:E304"/>
    <mergeCell ref="E307:E314"/>
    <mergeCell ref="E317:E323"/>
    <mergeCell ref="P280:P286"/>
    <mergeCell ref="P289:P295"/>
    <mergeCell ref="P298:P304"/>
    <mergeCell ref="P307:P314"/>
    <mergeCell ref="P317:P323"/>
    <mergeCell ref="E228:E234"/>
    <mergeCell ref="E237:E243"/>
    <mergeCell ref="E246:E252"/>
    <mergeCell ref="E255:E262"/>
    <mergeCell ref="E265:E271"/>
    <mergeCell ref="P228:P234"/>
    <mergeCell ref="P237:P243"/>
    <mergeCell ref="P246:P252"/>
    <mergeCell ref="P255:P262"/>
    <mergeCell ref="P265:P271"/>
    <mergeCell ref="AO8:AP8"/>
    <mergeCell ref="AR8:AS8"/>
    <mergeCell ref="AW8:AX8"/>
    <mergeCell ref="AZ8:BA8"/>
    <mergeCell ref="E213:E219"/>
    <mergeCell ref="E176:E182"/>
    <mergeCell ref="P176:P182"/>
    <mergeCell ref="P185:P191"/>
    <mergeCell ref="P194:P200"/>
    <mergeCell ref="P203:P210"/>
    <mergeCell ref="P213:P219"/>
    <mergeCell ref="E203:E210"/>
    <mergeCell ref="E185:E191"/>
    <mergeCell ref="E194:E200"/>
    <mergeCell ref="AA176:AA182"/>
    <mergeCell ref="AA185:AA191"/>
    <mergeCell ref="AA194:AA200"/>
    <mergeCell ref="AA203:AA210"/>
    <mergeCell ref="AA213:AA219"/>
    <mergeCell ref="P148:P155"/>
    <mergeCell ref="AA148:AA155"/>
    <mergeCell ref="E158:E164"/>
    <mergeCell ref="P158:P164"/>
    <mergeCell ref="AA158:AA164"/>
  </mergeCells>
  <conditionalFormatting sqref="AN10:AP10 AP11:AP34 AP53:AP72 AP36:AP42">
    <cfRule type="expression" dxfId="325" priority="43">
      <formula>#REF!&lt;&gt;""</formula>
    </cfRule>
  </conditionalFormatting>
  <conditionalFormatting sqref="AQ10">
    <cfRule type="expression" dxfId="324" priority="42">
      <formula>#REF!&lt;&gt;""</formula>
    </cfRule>
  </conditionalFormatting>
  <conditionalFormatting sqref="AR10:AS10 AS11:AS34 AS53:AS72 AS36:AS42">
    <cfRule type="expression" dxfId="323" priority="41">
      <formula>#REF!&lt;&gt;""</formula>
    </cfRule>
  </conditionalFormatting>
  <conditionalFormatting sqref="AN12:AO12">
    <cfRule type="expression" dxfId="322" priority="40">
      <formula>#REF!&lt;&gt;""</formula>
    </cfRule>
  </conditionalFormatting>
  <conditionalFormatting sqref="AQ12">
    <cfRule type="expression" dxfId="321" priority="39">
      <formula>#REF!&lt;&gt;""</formula>
    </cfRule>
  </conditionalFormatting>
  <conditionalFormatting sqref="AR12">
    <cfRule type="expression" dxfId="320" priority="38">
      <formula>#REF!&lt;&gt;""</formula>
    </cfRule>
  </conditionalFormatting>
  <conditionalFormatting sqref="AN36:AO36 AQ36:AR36">
    <cfRule type="expression" dxfId="319" priority="37">
      <formula>$L31&lt;&gt;""</formula>
    </cfRule>
  </conditionalFormatting>
  <conditionalFormatting sqref="AN37:AO37 AQ37:AR37">
    <cfRule type="expression" dxfId="318" priority="45">
      <formula>$L31&lt;&gt;""</formula>
    </cfRule>
  </conditionalFormatting>
  <conditionalFormatting sqref="AX38:AX44">
    <cfRule type="expression" dxfId="317" priority="35">
      <formula>#REF!&lt;&gt;""</formula>
    </cfRule>
  </conditionalFormatting>
  <conditionalFormatting sqref="AP35">
    <cfRule type="expression" dxfId="316" priority="25">
      <formula>#REF!&lt;&gt;""</formula>
    </cfRule>
  </conditionalFormatting>
  <conditionalFormatting sqref="BA38:BA44">
    <cfRule type="expression" dxfId="315" priority="33">
      <formula>#REF!&lt;&gt;""</formula>
    </cfRule>
  </conditionalFormatting>
  <conditionalFormatting sqref="AX14">
    <cfRule type="expression" dxfId="314" priority="23">
      <formula>#REF!&lt;&gt;""</formula>
    </cfRule>
  </conditionalFormatting>
  <conditionalFormatting sqref="BA14">
    <cfRule type="expression" dxfId="313" priority="22">
      <formula>#REF!&lt;&gt;""</formula>
    </cfRule>
  </conditionalFormatting>
  <conditionalFormatting sqref="AP43:AP44">
    <cfRule type="expression" dxfId="312" priority="21">
      <formula>#REF!&lt;&gt;""</formula>
    </cfRule>
  </conditionalFormatting>
  <conditionalFormatting sqref="AV15:AW15 AY15:AZ15">
    <cfRule type="expression" dxfId="311" priority="28">
      <formula>$L14&lt;&gt;""</formula>
    </cfRule>
  </conditionalFormatting>
  <conditionalFormatting sqref="AX10:AX13 AX15:AX37">
    <cfRule type="expression" dxfId="310" priority="27">
      <formula>#REF!&lt;&gt;""</formula>
    </cfRule>
  </conditionalFormatting>
  <conditionalFormatting sqref="BA10:BA13 BA15:BA37">
    <cfRule type="expression" dxfId="309" priority="26">
      <formula>#REF!&lt;&gt;""</formula>
    </cfRule>
  </conditionalFormatting>
  <conditionalFormatting sqref="AS43:AS44">
    <cfRule type="expression" dxfId="308" priority="20">
      <formula>#REF!&lt;&gt;""</formula>
    </cfRule>
  </conditionalFormatting>
  <conditionalFormatting sqref="AS35">
    <cfRule type="expression" dxfId="307" priority="24">
      <formula>#REF!&lt;&gt;""</formula>
    </cfRule>
  </conditionalFormatting>
  <conditionalFormatting sqref="AK643:AM643 AM644:AM667 AM669:AM675">
    <cfRule type="expression" dxfId="306" priority="18">
      <formula>#REF!&lt;&gt;""</formula>
    </cfRule>
  </conditionalFormatting>
  <conditionalFormatting sqref="AN643">
    <cfRule type="expression" dxfId="305" priority="17">
      <formula>#REF!&lt;&gt;""</formula>
    </cfRule>
  </conditionalFormatting>
  <conditionalFormatting sqref="AO643:AP643 AP644:AP667 AP669:AP675">
    <cfRule type="expression" dxfId="304" priority="16">
      <formula>#REF!&lt;&gt;""</formula>
    </cfRule>
  </conditionalFormatting>
  <conditionalFormatting sqref="AK645:AL645">
    <cfRule type="expression" dxfId="303" priority="15">
      <formula>#REF!&lt;&gt;""</formula>
    </cfRule>
  </conditionalFormatting>
  <conditionalFormatting sqref="AN645">
    <cfRule type="expression" dxfId="302" priority="14">
      <formula>#REF!&lt;&gt;""</formula>
    </cfRule>
  </conditionalFormatting>
  <conditionalFormatting sqref="AO645">
    <cfRule type="expression" dxfId="301" priority="13">
      <formula>#REF!&lt;&gt;""</formula>
    </cfRule>
  </conditionalFormatting>
  <conditionalFormatting sqref="AK669:AL669 AN669:AO669">
    <cfRule type="expression" dxfId="300" priority="12">
      <formula>$M664&lt;&gt;""</formula>
    </cfRule>
  </conditionalFormatting>
  <conditionalFormatting sqref="AK670:AL670 AN670:AO670">
    <cfRule type="expression" dxfId="299" priority="19">
      <formula>$M664&lt;&gt;""</formula>
    </cfRule>
  </conditionalFormatting>
  <conditionalFormatting sqref="AT671:AT677">
    <cfRule type="expression" dxfId="298" priority="11">
      <formula>#REF!&lt;&gt;""</formula>
    </cfRule>
  </conditionalFormatting>
  <conditionalFormatting sqref="AM668">
    <cfRule type="expression" dxfId="297" priority="6">
      <formula>#REF!&lt;&gt;""</formula>
    </cfRule>
  </conditionalFormatting>
  <conditionalFormatting sqref="AW671:AW677">
    <cfRule type="expression" dxfId="296" priority="10">
      <formula>#REF!&lt;&gt;""</formula>
    </cfRule>
  </conditionalFormatting>
  <conditionalFormatting sqref="AT647">
    <cfRule type="expression" dxfId="295" priority="4">
      <formula>#REF!&lt;&gt;""</formula>
    </cfRule>
  </conditionalFormatting>
  <conditionalFormatting sqref="AW647">
    <cfRule type="expression" dxfId="294" priority="3">
      <formula>#REF!&lt;&gt;""</formula>
    </cfRule>
  </conditionalFormatting>
  <conditionalFormatting sqref="AM676:AM677">
    <cfRule type="expression" dxfId="293" priority="2">
      <formula>#REF!&lt;&gt;""</formula>
    </cfRule>
  </conditionalFormatting>
  <conditionalFormatting sqref="AR648:AS648 AU648:AV648">
    <cfRule type="expression" dxfId="292" priority="9">
      <formula>$M647&lt;&gt;""</formula>
    </cfRule>
  </conditionalFormatting>
  <conditionalFormatting sqref="AT643:AT646 AT648:AT670">
    <cfRule type="expression" dxfId="291" priority="8">
      <formula>#REF!&lt;&gt;""</formula>
    </cfRule>
  </conditionalFormatting>
  <conditionalFormatting sqref="AW643:AW646 AW648:AW670">
    <cfRule type="expression" dxfId="290" priority="7">
      <formula>#REF!&lt;&gt;""</formula>
    </cfRule>
  </conditionalFormatting>
  <conditionalFormatting sqref="AP676:AP677">
    <cfRule type="expression" dxfId="289" priority="1">
      <formula>#REF!&lt;&gt;""</formula>
    </cfRule>
  </conditionalFormatting>
  <conditionalFormatting sqref="AP668">
    <cfRule type="expression" dxfId="288" priority="5">
      <formula>#REF!&lt;&gt;""</formula>
    </cfRule>
  </conditionalFormatting>
  <dataValidations disablePrompts="1" count="4">
    <dataValidation type="list" showInputMessage="1" showErrorMessage="1" sqref="T624:T631 I63 AE514:AE519 T514:T519 AE502:AE509 T487:T491 AE487:AE491 T493:T500 T521:T528 T502:T509 AE390:AE397 AE442:AE449 AE470:AE477 AE463:AE468 T463:T468 AE451:AE458 T436:T440 AE436:AE440 T442:T449 T470:T477 T451:T458 T213:T217 AE213:AE217 AE203:AE208 AE338:AE345 AE418:AE425 I384:I433 T255:T260 T262:T269 AE191:AE198 T176:T180 AE176:AE180 AE185:AE189 T185:T189 AE411:AE416 AE25:AE32 AE243:AE250 T191:T198 AE262:AE269 AE255:AE260 AE286:AE293 T228:T232 AE228:AE232 AE234:AE241 T234:T241 T243:T250 I176:I225 AE314:AE321 AE307:AE312 T307:T312 AE295:AE302 T280:T284 AE280:AE284 T286:T293 T314:T321 T295:T302 I228:I277 AE366:AE373 I332:I381 AE359:AE364 T359:T364 AE347:AE354 T332:T336 AE332:AE336 T338:T345 T366:T373 T347:T354 I280:I329 T411:T416 AE399:AE406 T384:T388 AE384:AE388 T390:T397 T418:T425 T399:T406 T203:T208 I436:I484 T554:T561 AE545:AE552 AE573:AE580 AE566:AE571 T566:T571 AE554:AE561 T539:T543 AE539:AE543 T545:T552 T573:T580 I487:I536 I590:I635 T605:T612 AE596:AE603 AE624:AE631 AE617:AE622 T617:T622 AE605:AE612 T590:T594 AE590:AE594 T596:T603 AE493:AE500 T148:T153 AE136:AE143 AE148:AE153 T121:T125 AE121:AE125 AE130:AE134 I121:I167 T130:T134 T136:T143 T158:T162 AE158:AE162 T72:T79 AE81:AE88 I66:I111 AE521:AE528 T81:T88 T100:T107 AE100:AE107 AE93:AE98 T66:T70 AE66:AE70 AE72:AE79 T93:T98 T46:T51 AE46:AE51 AE37:AE42 T25:T32 T10:T14 AE10:AE14 AE16:AE23 T16:T23 I10:I55 T37:T42 I539:I587" xr:uid="{00000000-0002-0000-0200-000000000000}">
      <formula1>$A$174:$A$831</formula1>
    </dataValidation>
    <dataValidation type="list" showInputMessage="1" showErrorMessage="1" sqref="AN35:AN37 AQ12 AN12 AQ10 AN10 AQ35:AQ37" xr:uid="{00000000-0002-0000-0200-000001000000}">
      <formula1>$A$2:$A$725</formula1>
    </dataValidation>
    <dataValidation type="list" showInputMessage="1" showErrorMessage="1" sqref="I643:I684 T657:T663 AE649:AE655 AE674:AE680 AE667:AE672 T667:T672 AE657:AE663 T643:T647 AE643:AE647 T649:T655 T674:T680 I692:I733 T706:T712 AE698:AE704 AE723:AE729 AE716:AE721 T716:T721 AE706:AE712 T692:T696 AE692:AE696 T698:T704 T723:T729" xr:uid="{00000000-0002-0000-0200-000002000000}">
      <formula1>$A$170:$A$827</formula1>
    </dataValidation>
    <dataValidation type="list" showInputMessage="1" showErrorMessage="1" sqref="AK668:AK670 AN645 AK645 AN643 AK643 AN668:AN670" xr:uid="{00000000-0002-0000-0200-000003000000}">
      <formula1>$A$3:$A$687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46"/>
  <sheetViews>
    <sheetView topLeftCell="L7" zoomScale="70" zoomScaleNormal="70" workbookViewId="0">
      <selection activeCell="AL11" sqref="AL11"/>
    </sheetView>
  </sheetViews>
  <sheetFormatPr defaultRowHeight="14.4" x14ac:dyDescent="0.3"/>
  <cols>
    <col min="1" max="1" width="7" customWidth="1"/>
    <col min="2" max="2" width="5.5546875" customWidth="1"/>
    <col min="3" max="3" width="5.21875" customWidth="1"/>
    <col min="4" max="4" width="7.6640625" bestFit="1" customWidth="1"/>
    <col min="5" max="5" width="7.109375" customWidth="1"/>
    <col min="6" max="6" width="22.88671875" bestFit="1" customWidth="1"/>
    <col min="7" max="7" width="7.109375" bestFit="1" customWidth="1"/>
    <col min="8" max="8" width="7.5546875" bestFit="1" customWidth="1"/>
    <col min="9" max="9" width="8.21875" bestFit="1" customWidth="1"/>
    <col min="10" max="10" width="4.5546875" bestFit="1" customWidth="1"/>
    <col min="11" max="11" width="6.33203125" customWidth="1"/>
    <col min="12" max="12" width="4.77734375" customWidth="1"/>
    <col min="13" max="13" width="5.21875" customWidth="1"/>
    <col min="14" max="14" width="7.33203125" customWidth="1"/>
    <col min="15" max="15" width="7.109375" customWidth="1"/>
    <col min="16" max="16" width="23.109375" bestFit="1" customWidth="1"/>
    <col min="17" max="17" width="6.77734375" bestFit="1" customWidth="1"/>
    <col min="18" max="18" width="7.5546875" bestFit="1" customWidth="1"/>
    <col min="19" max="19" width="8.21875" bestFit="1" customWidth="1"/>
    <col min="20" max="20" width="4.88671875" bestFit="1" customWidth="1"/>
    <col min="21" max="21" width="6.33203125" customWidth="1"/>
    <col min="22" max="22" width="5.21875" customWidth="1"/>
    <col min="23" max="23" width="5.5546875" customWidth="1"/>
    <col min="24" max="24" width="6.88671875" style="318" customWidth="1"/>
    <col min="25" max="25" width="7.44140625" customWidth="1"/>
    <col min="26" max="26" width="25.21875" bestFit="1" customWidth="1"/>
    <col min="27" max="28" width="7.44140625" customWidth="1"/>
    <col min="29" max="29" width="8.21875" customWidth="1"/>
    <col min="30" max="30" width="4.88671875" customWidth="1"/>
    <col min="32" max="32" width="25.6640625" bestFit="1" customWidth="1"/>
    <col min="33" max="33" width="5.6640625" customWidth="1"/>
    <col min="34" max="34" width="2.21875" bestFit="1" customWidth="1"/>
    <col min="35" max="35" width="25.6640625" bestFit="1" customWidth="1"/>
    <col min="36" max="36" width="4.21875" bestFit="1" customWidth="1"/>
    <col min="37" max="37" width="2.88671875" bestFit="1" customWidth="1"/>
    <col min="39" max="39" width="15.88671875" bestFit="1" customWidth="1"/>
    <col min="40" max="40" width="4.21875" bestFit="1" customWidth="1"/>
    <col min="41" max="41" width="2.88671875" bestFit="1" customWidth="1"/>
    <col min="42" max="42" width="19.88671875" bestFit="1" customWidth="1"/>
    <col min="43" max="43" width="4.21875" bestFit="1" customWidth="1"/>
    <col min="44" max="44" width="3.33203125" bestFit="1" customWidth="1"/>
  </cols>
  <sheetData>
    <row r="1" spans="1:44" ht="12" customHeight="1" thickBot="1" x14ac:dyDescent="0.35"/>
    <row r="2" spans="1:44" ht="15" hidden="1" thickBot="1" x14ac:dyDescent="0.35"/>
    <row r="3" spans="1:44" ht="48" customHeight="1" thickTop="1" thickBot="1" x14ac:dyDescent="0.35">
      <c r="A3" s="383" t="s">
        <v>142</v>
      </c>
      <c r="C3" s="356" t="s">
        <v>69</v>
      </c>
      <c r="D3" s="356" t="s">
        <v>109</v>
      </c>
      <c r="E3" s="357" t="s">
        <v>108</v>
      </c>
      <c r="F3" s="356" t="s">
        <v>70</v>
      </c>
      <c r="G3" s="358" t="s">
        <v>127</v>
      </c>
      <c r="H3" s="359" t="s">
        <v>128</v>
      </c>
      <c r="I3" s="360" t="s">
        <v>2</v>
      </c>
      <c r="J3" s="361" t="s">
        <v>3</v>
      </c>
      <c r="K3" s="383" t="s">
        <v>143</v>
      </c>
      <c r="L3" s="319"/>
      <c r="M3" s="356" t="s">
        <v>69</v>
      </c>
      <c r="N3" s="356" t="s">
        <v>109</v>
      </c>
      <c r="O3" s="357" t="s">
        <v>108</v>
      </c>
      <c r="P3" s="356" t="s">
        <v>70</v>
      </c>
      <c r="Q3" s="358" t="s">
        <v>127</v>
      </c>
      <c r="R3" s="359" t="s">
        <v>128</v>
      </c>
      <c r="S3" s="360" t="s">
        <v>2</v>
      </c>
      <c r="T3" s="361" t="s">
        <v>3</v>
      </c>
      <c r="U3" s="383" t="s">
        <v>144</v>
      </c>
      <c r="V3" s="319"/>
      <c r="W3" s="356" t="s">
        <v>69</v>
      </c>
      <c r="X3" s="355" t="s">
        <v>109</v>
      </c>
      <c r="Y3" s="357" t="s">
        <v>108</v>
      </c>
      <c r="Z3" s="356" t="s">
        <v>70</v>
      </c>
      <c r="AA3" s="358" t="s">
        <v>127</v>
      </c>
      <c r="AB3" s="359" t="s">
        <v>128</v>
      </c>
      <c r="AC3" s="360" t="s">
        <v>2</v>
      </c>
      <c r="AD3" s="361" t="s">
        <v>3</v>
      </c>
      <c r="AE3" s="319"/>
      <c r="AF3" s="338" t="s">
        <v>70</v>
      </c>
      <c r="AG3" s="430" t="s">
        <v>140</v>
      </c>
      <c r="AH3" s="431"/>
      <c r="AI3" s="338" t="s">
        <v>139</v>
      </c>
      <c r="AJ3" s="430" t="s">
        <v>140</v>
      </c>
      <c r="AK3" s="431"/>
      <c r="AM3" s="338" t="s">
        <v>70</v>
      </c>
      <c r="AN3" s="430" t="s">
        <v>140</v>
      </c>
      <c r="AO3" s="431"/>
      <c r="AP3" s="338" t="s">
        <v>139</v>
      </c>
      <c r="AQ3" s="430" t="s">
        <v>140</v>
      </c>
      <c r="AR3" s="431"/>
    </row>
    <row r="4" spans="1:44" ht="15.6" thickTop="1" thickBot="1" x14ac:dyDescent="0.35">
      <c r="M4" s="3"/>
      <c r="N4" s="3"/>
      <c r="P4" s="7"/>
      <c r="Q4" s="7"/>
      <c r="R4" s="7"/>
      <c r="S4" s="7"/>
      <c r="T4" s="7"/>
      <c r="V4" s="7"/>
      <c r="W4" s="3"/>
      <c r="X4" s="384"/>
      <c r="Y4" t="s">
        <v>108</v>
      </c>
      <c r="Z4" s="7"/>
      <c r="AA4" s="7"/>
      <c r="AB4" s="7"/>
      <c r="AC4" s="7"/>
      <c r="AD4" s="7"/>
    </row>
    <row r="5" spans="1:44" ht="15" thickTop="1" x14ac:dyDescent="0.3">
      <c r="A5" s="447" t="s">
        <v>118</v>
      </c>
      <c r="B5" s="435" t="s">
        <v>110</v>
      </c>
      <c r="C5" s="281">
        <v>2</v>
      </c>
      <c r="D5" s="282" t="s">
        <v>100</v>
      </c>
      <c r="E5" s="66"/>
      <c r="F5" s="66" t="s">
        <v>5</v>
      </c>
      <c r="G5" s="321">
        <v>160</v>
      </c>
      <c r="H5" s="324">
        <v>12</v>
      </c>
      <c r="I5" s="327">
        <v>0</v>
      </c>
      <c r="J5" s="330">
        <v>10</v>
      </c>
      <c r="K5" s="447" t="s">
        <v>118</v>
      </c>
      <c r="L5" s="435" t="s">
        <v>110</v>
      </c>
      <c r="M5" s="281">
        <v>50</v>
      </c>
      <c r="N5" s="282" t="s">
        <v>99</v>
      </c>
      <c r="O5" s="66"/>
      <c r="P5" s="66" t="s">
        <v>6</v>
      </c>
      <c r="Q5" s="268">
        <v>118.55000000000001</v>
      </c>
      <c r="R5" s="269">
        <v>9.65</v>
      </c>
      <c r="S5" s="270">
        <v>0.3</v>
      </c>
      <c r="T5" s="271">
        <v>8.75</v>
      </c>
      <c r="U5" s="447" t="s">
        <v>118</v>
      </c>
      <c r="V5" s="435" t="s">
        <v>110</v>
      </c>
      <c r="W5" s="281">
        <v>150</v>
      </c>
      <c r="X5" s="362" t="s">
        <v>99</v>
      </c>
      <c r="Y5" s="66"/>
      <c r="Z5" s="66" t="s">
        <v>73</v>
      </c>
      <c r="AA5" s="321">
        <v>120</v>
      </c>
      <c r="AB5" s="269">
        <v>16.5</v>
      </c>
      <c r="AC5" s="270">
        <v>4.5</v>
      </c>
      <c r="AD5" s="271">
        <v>3.4499999999999997</v>
      </c>
      <c r="AF5" s="339" t="s">
        <v>14</v>
      </c>
      <c r="AG5" s="345">
        <v>100</v>
      </c>
      <c r="AH5" s="345" t="s">
        <v>132</v>
      </c>
      <c r="AI5" s="342" t="s">
        <v>27</v>
      </c>
      <c r="AJ5" s="348">
        <v>91.743119266055047</v>
      </c>
      <c r="AK5" s="349" t="s">
        <v>132</v>
      </c>
      <c r="AM5" s="339" t="s">
        <v>15</v>
      </c>
      <c r="AN5" s="345">
        <v>5</v>
      </c>
      <c r="AO5" s="345" t="s">
        <v>132</v>
      </c>
      <c r="AP5" s="342" t="s">
        <v>21</v>
      </c>
      <c r="AQ5" s="348">
        <v>4</v>
      </c>
      <c r="AR5" s="349" t="s">
        <v>132</v>
      </c>
    </row>
    <row r="6" spans="1:44" ht="13.2" customHeight="1" x14ac:dyDescent="0.3">
      <c r="A6" s="447"/>
      <c r="B6" s="436"/>
      <c r="C6" s="283">
        <v>0.5</v>
      </c>
      <c r="D6" s="284" t="s">
        <v>101</v>
      </c>
      <c r="E6" s="60"/>
      <c r="F6" s="60" t="s">
        <v>7</v>
      </c>
      <c r="G6" s="272">
        <v>70.5</v>
      </c>
      <c r="H6" s="273">
        <v>2.7</v>
      </c>
      <c r="I6" s="274">
        <v>13.6</v>
      </c>
      <c r="J6" s="275">
        <v>0.85</v>
      </c>
      <c r="K6" s="447"/>
      <c r="L6" s="436"/>
      <c r="M6" s="283">
        <v>34.900990099009896</v>
      </c>
      <c r="N6" s="284" t="s">
        <v>99</v>
      </c>
      <c r="O6" s="60"/>
      <c r="P6" s="60" t="s">
        <v>145</v>
      </c>
      <c r="Q6" s="272">
        <v>70.5</v>
      </c>
      <c r="R6" s="273">
        <v>3.8391089108910887</v>
      </c>
      <c r="S6" s="274">
        <v>11.517326732673267</v>
      </c>
      <c r="T6" s="275">
        <v>0.17450495049504949</v>
      </c>
      <c r="U6" s="447"/>
      <c r="V6" s="436"/>
      <c r="W6" s="283">
        <v>70</v>
      </c>
      <c r="X6" s="363" t="s">
        <v>99</v>
      </c>
      <c r="Y6" s="60"/>
      <c r="Z6" s="60" t="s">
        <v>29</v>
      </c>
      <c r="AA6" s="322">
        <v>70</v>
      </c>
      <c r="AB6" s="325">
        <v>0</v>
      </c>
      <c r="AC6" s="274">
        <v>16.099999999999998</v>
      </c>
      <c r="AD6" s="275">
        <v>0.7</v>
      </c>
      <c r="AF6" s="340" t="s">
        <v>14</v>
      </c>
      <c r="AG6" s="346">
        <v>100</v>
      </c>
      <c r="AH6" s="346" t="s">
        <v>132</v>
      </c>
      <c r="AI6" s="343" t="s">
        <v>20</v>
      </c>
      <c r="AJ6" s="350">
        <v>123.45679012345678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32</v>
      </c>
      <c r="AQ6" s="350">
        <v>227.61904761904762</v>
      </c>
      <c r="AR6" s="351" t="s">
        <v>132</v>
      </c>
    </row>
    <row r="7" spans="1:44" x14ac:dyDescent="0.3">
      <c r="A7" s="447"/>
      <c r="B7" s="436"/>
      <c r="C7" s="283">
        <v>30</v>
      </c>
      <c r="D7" s="284" t="s">
        <v>99</v>
      </c>
      <c r="E7" s="60"/>
      <c r="F7" s="60" t="s">
        <v>43</v>
      </c>
      <c r="G7" s="322">
        <v>30</v>
      </c>
      <c r="H7" s="273">
        <v>5.7</v>
      </c>
      <c r="I7" s="274">
        <v>0.3</v>
      </c>
      <c r="J7" s="275">
        <v>0.6</v>
      </c>
      <c r="K7" s="447"/>
      <c r="L7" s="436"/>
      <c r="M7" s="283">
        <v>10</v>
      </c>
      <c r="N7" s="284" t="s">
        <v>99</v>
      </c>
      <c r="O7" s="60"/>
      <c r="P7" s="60" t="s">
        <v>41</v>
      </c>
      <c r="Q7" s="272">
        <v>27.8</v>
      </c>
      <c r="R7" s="273">
        <v>2.7</v>
      </c>
      <c r="S7" s="274">
        <v>0.2</v>
      </c>
      <c r="T7" s="275">
        <v>1.6</v>
      </c>
      <c r="U7" s="447"/>
      <c r="V7" s="436"/>
      <c r="W7" s="283">
        <v>15</v>
      </c>
      <c r="X7" s="363" t="s">
        <v>99</v>
      </c>
      <c r="Y7" s="60"/>
      <c r="Z7" s="60" t="s">
        <v>14</v>
      </c>
      <c r="AA7" s="322">
        <v>90</v>
      </c>
      <c r="AB7" s="273">
        <v>3.5999999999999996</v>
      </c>
      <c r="AC7" s="274">
        <v>1.7999999999999998</v>
      </c>
      <c r="AD7" s="275">
        <v>7.1999999999999993</v>
      </c>
      <c r="AF7" s="340" t="s">
        <v>14</v>
      </c>
      <c r="AG7" s="346">
        <v>100</v>
      </c>
      <c r="AH7" s="346" t="s">
        <v>132</v>
      </c>
      <c r="AI7" s="343" t="s">
        <v>22</v>
      </c>
      <c r="AJ7" s="350">
        <v>121.95121951219512</v>
      </c>
      <c r="AK7" s="351" t="s">
        <v>132</v>
      </c>
      <c r="AM7" s="340" t="s">
        <v>15</v>
      </c>
      <c r="AN7" s="346">
        <v>100</v>
      </c>
      <c r="AO7" s="346" t="s">
        <v>132</v>
      </c>
      <c r="AP7" s="343" t="s">
        <v>6</v>
      </c>
      <c r="AQ7" s="350">
        <v>302.40404892450442</v>
      </c>
      <c r="AR7" s="351" t="s">
        <v>132</v>
      </c>
    </row>
    <row r="8" spans="1:44" x14ac:dyDescent="0.3">
      <c r="A8" s="447"/>
      <c r="B8" s="436"/>
      <c r="C8" s="283">
        <v>5</v>
      </c>
      <c r="D8" s="284" t="s">
        <v>99</v>
      </c>
      <c r="E8" s="60"/>
      <c r="F8" s="60" t="s">
        <v>15</v>
      </c>
      <c r="G8" s="272">
        <v>35.85</v>
      </c>
      <c r="H8" s="273">
        <v>0.05</v>
      </c>
      <c r="I8" s="328">
        <v>0</v>
      </c>
      <c r="J8" s="275">
        <v>4.05</v>
      </c>
      <c r="K8" s="447"/>
      <c r="L8" s="436"/>
      <c r="M8" s="283">
        <v>25</v>
      </c>
      <c r="N8" s="284" t="s">
        <v>99</v>
      </c>
      <c r="O8" s="60"/>
      <c r="P8" s="60" t="s">
        <v>16</v>
      </c>
      <c r="Q8" s="322">
        <v>39</v>
      </c>
      <c r="R8" s="273">
        <v>2.1</v>
      </c>
      <c r="S8" s="274">
        <v>1.7</v>
      </c>
      <c r="T8" s="275">
        <v>2.65</v>
      </c>
      <c r="U8" s="447"/>
      <c r="V8" s="436"/>
      <c r="W8" s="283"/>
      <c r="X8" s="363"/>
      <c r="Y8" s="60"/>
      <c r="Z8" s="60"/>
      <c r="AA8" s="272"/>
      <c r="AB8" s="273"/>
      <c r="AC8" s="274"/>
      <c r="AD8" s="275"/>
      <c r="AF8" s="340" t="s">
        <v>29</v>
      </c>
      <c r="AG8" s="346">
        <v>100</v>
      </c>
      <c r="AH8" s="346" t="s">
        <v>132</v>
      </c>
      <c r="AI8" s="343" t="s">
        <v>26</v>
      </c>
      <c r="AJ8" s="350">
        <v>222.22222222222223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24</v>
      </c>
      <c r="AQ8" s="350">
        <v>137.64876632801162</v>
      </c>
      <c r="AR8" s="351" t="s">
        <v>132</v>
      </c>
    </row>
    <row r="9" spans="1:44" ht="15" thickBot="1" x14ac:dyDescent="0.35">
      <c r="A9" s="447"/>
      <c r="B9" s="436"/>
      <c r="C9" s="283"/>
      <c r="D9" s="284"/>
      <c r="E9" s="173"/>
      <c r="F9" s="173"/>
      <c r="G9" s="276" t="s">
        <v>108</v>
      </c>
      <c r="H9" s="277" t="s">
        <v>108</v>
      </c>
      <c r="I9" s="278" t="s">
        <v>108</v>
      </c>
      <c r="J9" s="279" t="s">
        <v>108</v>
      </c>
      <c r="K9" s="447"/>
      <c r="L9" s="436"/>
      <c r="M9" s="283"/>
      <c r="N9" s="284"/>
      <c r="O9" s="173"/>
      <c r="P9" s="173"/>
      <c r="Q9" s="276"/>
      <c r="R9" s="277"/>
      <c r="S9" s="278"/>
      <c r="T9" s="279"/>
      <c r="U9" s="447"/>
      <c r="V9" s="436"/>
      <c r="W9" s="283"/>
      <c r="X9" s="363"/>
      <c r="Y9" s="173"/>
      <c r="Z9" s="173"/>
      <c r="AA9" s="276"/>
      <c r="AB9" s="277"/>
      <c r="AC9" s="278"/>
      <c r="AD9" s="279"/>
      <c r="AF9" s="340" t="s">
        <v>29</v>
      </c>
      <c r="AG9" s="346">
        <v>100</v>
      </c>
      <c r="AH9" s="346" t="s">
        <v>132</v>
      </c>
      <c r="AI9" s="343" t="s">
        <v>28</v>
      </c>
      <c r="AJ9" s="350">
        <v>285.71428571428572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32</v>
      </c>
      <c r="AQ9" s="350">
        <v>75.26984126984128</v>
      </c>
      <c r="AR9" s="351" t="s">
        <v>132</v>
      </c>
    </row>
    <row r="10" spans="1:44" ht="15.6" thickTop="1" thickBot="1" x14ac:dyDescent="0.35">
      <c r="A10" s="447"/>
      <c r="B10" s="436"/>
      <c r="C10" s="283"/>
      <c r="D10" s="285"/>
      <c r="E10" s="197" t="s">
        <v>107</v>
      </c>
      <c r="F10" s="198"/>
      <c r="G10" s="199">
        <v>296.35000000000002</v>
      </c>
      <c r="H10" s="199">
        <v>20.45</v>
      </c>
      <c r="I10" s="199">
        <v>13.9</v>
      </c>
      <c r="J10" s="200">
        <v>15.5</v>
      </c>
      <c r="K10" s="447"/>
      <c r="L10" s="436"/>
      <c r="M10" s="283"/>
      <c r="N10" s="285"/>
      <c r="O10" s="197" t="s">
        <v>107</v>
      </c>
      <c r="P10" s="198"/>
      <c r="Q10" s="199">
        <v>255.85000000000002</v>
      </c>
      <c r="R10" s="199">
        <v>18.289108910891091</v>
      </c>
      <c r="S10" s="199">
        <v>13.717326732673266</v>
      </c>
      <c r="T10" s="200">
        <v>13.174504950495049</v>
      </c>
      <c r="U10" s="447"/>
      <c r="V10" s="436"/>
      <c r="W10" s="283"/>
      <c r="X10" s="364"/>
      <c r="Y10" s="197" t="s">
        <v>107</v>
      </c>
      <c r="Z10" s="198"/>
      <c r="AA10" s="323">
        <v>280</v>
      </c>
      <c r="AB10" s="199">
        <v>20.100000000000001</v>
      </c>
      <c r="AC10" s="199">
        <v>22.4</v>
      </c>
      <c r="AD10" s="200">
        <v>11.349999999999998</v>
      </c>
      <c r="AF10" s="340" t="s">
        <v>29</v>
      </c>
      <c r="AG10" s="346">
        <v>100</v>
      </c>
      <c r="AH10" s="346" t="s">
        <v>132</v>
      </c>
      <c r="AI10" s="343" t="s">
        <v>30</v>
      </c>
      <c r="AJ10" s="350">
        <v>208.33333333333334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9</v>
      </c>
      <c r="AQ10" s="350">
        <v>66.601123595505626</v>
      </c>
      <c r="AR10" s="351" t="s">
        <v>132</v>
      </c>
    </row>
    <row r="11" spans="1:44" ht="15.6" thickTop="1" thickBot="1" x14ac:dyDescent="0.35">
      <c r="A11" s="447"/>
      <c r="B11" s="437"/>
      <c r="C11" s="286"/>
      <c r="D11" s="287"/>
      <c r="E11" s="174"/>
      <c r="F11" s="174"/>
      <c r="G11" s="208" t="s">
        <v>108</v>
      </c>
      <c r="H11" s="217" t="s">
        <v>108</v>
      </c>
      <c r="I11" s="227" t="s">
        <v>108</v>
      </c>
      <c r="J11" s="233" t="s">
        <v>108</v>
      </c>
      <c r="K11" s="447"/>
      <c r="L11" s="437"/>
      <c r="M11" s="286"/>
      <c r="N11" s="287"/>
      <c r="O11" s="174"/>
      <c r="P11" s="174"/>
      <c r="Q11" s="208" t="s">
        <v>108</v>
      </c>
      <c r="R11" s="217" t="s">
        <v>108</v>
      </c>
      <c r="S11" s="227" t="s">
        <v>108</v>
      </c>
      <c r="T11" s="233" t="s">
        <v>108</v>
      </c>
      <c r="U11" s="447"/>
      <c r="V11" s="437"/>
      <c r="W11" s="286"/>
      <c r="X11" s="365"/>
      <c r="Y11" s="174"/>
      <c r="Z11" s="174"/>
      <c r="AA11" s="208" t="s">
        <v>108</v>
      </c>
      <c r="AB11" s="217" t="s">
        <v>108</v>
      </c>
      <c r="AC11" s="227" t="s">
        <v>108</v>
      </c>
      <c r="AD11" s="233" t="s">
        <v>108</v>
      </c>
      <c r="AF11" s="340" t="s">
        <v>29</v>
      </c>
      <c r="AG11" s="346">
        <v>100</v>
      </c>
      <c r="AH11" s="346" t="s">
        <v>132</v>
      </c>
      <c r="AI11" s="343" t="s">
        <v>62</v>
      </c>
      <c r="AJ11" s="350">
        <v>192.30769230769232</v>
      </c>
      <c r="AK11" s="351" t="s">
        <v>132</v>
      </c>
      <c r="AM11" s="340" t="s">
        <v>6</v>
      </c>
      <c r="AN11" s="346">
        <v>100</v>
      </c>
      <c r="AO11" s="346" t="s">
        <v>132</v>
      </c>
      <c r="AP11" s="343" t="s">
        <v>41</v>
      </c>
      <c r="AQ11" s="350">
        <v>85.287769784172681</v>
      </c>
      <c r="AR11" s="351" t="s">
        <v>132</v>
      </c>
    </row>
    <row r="12" spans="1:44" ht="15" thickBot="1" x14ac:dyDescent="0.35">
      <c r="A12" s="447"/>
      <c r="C12" s="319"/>
      <c r="D12" s="319"/>
      <c r="E12" s="319"/>
      <c r="F12" s="319"/>
      <c r="G12" s="319"/>
      <c r="H12" s="319"/>
      <c r="I12" s="319"/>
      <c r="J12" s="319"/>
      <c r="K12" s="447"/>
      <c r="U12" s="447"/>
      <c r="AF12" s="340" t="s">
        <v>29</v>
      </c>
      <c r="AG12" s="346">
        <v>100</v>
      </c>
      <c r="AH12" s="346" t="s">
        <v>132</v>
      </c>
      <c r="AI12" s="343" t="s">
        <v>33</v>
      </c>
      <c r="AJ12" s="350">
        <v>333.33333333333331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4</v>
      </c>
      <c r="AQ12" s="350">
        <v>129.03225806451613</v>
      </c>
      <c r="AR12" s="351" t="s">
        <v>132</v>
      </c>
    </row>
    <row r="13" spans="1:44" ht="15" thickTop="1" x14ac:dyDescent="0.3">
      <c r="A13" s="447"/>
      <c r="B13" s="438" t="s">
        <v>111</v>
      </c>
      <c r="C13" s="112">
        <v>200</v>
      </c>
      <c r="D13" s="288" t="s">
        <v>99</v>
      </c>
      <c r="E13" s="67"/>
      <c r="F13" s="67" t="s">
        <v>18</v>
      </c>
      <c r="G13" s="321">
        <v>130</v>
      </c>
      <c r="H13" s="324">
        <v>24</v>
      </c>
      <c r="I13" s="327">
        <v>8</v>
      </c>
      <c r="J13" s="330">
        <v>2</v>
      </c>
      <c r="K13" s="447"/>
      <c r="L13" s="438" t="s">
        <v>111</v>
      </c>
      <c r="M13" s="112">
        <v>120</v>
      </c>
      <c r="N13" s="288" t="s">
        <v>99</v>
      </c>
      <c r="O13" s="67"/>
      <c r="P13" s="67" t="s">
        <v>44</v>
      </c>
      <c r="Q13" s="268">
        <v>133.19999999999999</v>
      </c>
      <c r="R13" s="269">
        <v>29.52</v>
      </c>
      <c r="S13" s="270">
        <v>2.4</v>
      </c>
      <c r="T13" s="271">
        <v>0.6</v>
      </c>
      <c r="U13" s="447"/>
      <c r="V13" s="438" t="s">
        <v>111</v>
      </c>
      <c r="W13" s="112">
        <v>130</v>
      </c>
      <c r="X13" s="366" t="s">
        <v>99</v>
      </c>
      <c r="Y13" s="67"/>
      <c r="Z13" s="67" t="s">
        <v>43</v>
      </c>
      <c r="AA13" s="321">
        <v>130</v>
      </c>
      <c r="AB13" s="269">
        <v>24.7</v>
      </c>
      <c r="AC13" s="270">
        <v>1.3</v>
      </c>
      <c r="AD13" s="271">
        <v>2.6</v>
      </c>
      <c r="AF13" s="340" t="s">
        <v>29</v>
      </c>
      <c r="AG13" s="346">
        <v>100</v>
      </c>
      <c r="AH13" s="346" t="s">
        <v>132</v>
      </c>
      <c r="AI13" s="343" t="s">
        <v>130</v>
      </c>
      <c r="AJ13" s="350">
        <v>312.5</v>
      </c>
      <c r="AK13" s="351" t="s">
        <v>132</v>
      </c>
      <c r="AM13" s="340" t="s">
        <v>134</v>
      </c>
      <c r="AN13" s="346">
        <v>30</v>
      </c>
      <c r="AO13" s="346" t="s">
        <v>132</v>
      </c>
      <c r="AP13" s="343" t="s">
        <v>93</v>
      </c>
      <c r="AQ13" s="350">
        <v>103.44827586206897</v>
      </c>
      <c r="AR13" s="351" t="s">
        <v>132</v>
      </c>
    </row>
    <row r="14" spans="1:44" x14ac:dyDescent="0.3">
      <c r="A14" s="447"/>
      <c r="B14" s="439"/>
      <c r="C14" s="113"/>
      <c r="D14" s="289"/>
      <c r="E14" s="62"/>
      <c r="F14" s="62"/>
      <c r="G14" s="272" t="s">
        <v>108</v>
      </c>
      <c r="H14" s="273" t="s">
        <v>108</v>
      </c>
      <c r="I14" s="274" t="s">
        <v>108</v>
      </c>
      <c r="J14" s="275" t="s">
        <v>108</v>
      </c>
      <c r="K14" s="447"/>
      <c r="L14" s="439"/>
      <c r="M14" s="113"/>
      <c r="N14" s="289"/>
      <c r="O14" s="62"/>
      <c r="P14" s="62"/>
      <c r="Q14" s="272" t="s">
        <v>108</v>
      </c>
      <c r="R14" s="273" t="s">
        <v>108</v>
      </c>
      <c r="S14" s="274" t="s">
        <v>108</v>
      </c>
      <c r="T14" s="275" t="s">
        <v>108</v>
      </c>
      <c r="U14" s="447"/>
      <c r="V14" s="439"/>
      <c r="W14" s="113">
        <v>10</v>
      </c>
      <c r="X14" s="367" t="s">
        <v>99</v>
      </c>
      <c r="Y14" s="62"/>
      <c r="Z14" s="62" t="s">
        <v>19</v>
      </c>
      <c r="AA14" s="322">
        <v>23</v>
      </c>
      <c r="AB14" s="273">
        <v>0.70000000000000007</v>
      </c>
      <c r="AC14" s="274">
        <v>0.5</v>
      </c>
      <c r="AD14" s="331">
        <v>2</v>
      </c>
      <c r="AF14" s="340" t="s">
        <v>34</v>
      </c>
      <c r="AG14" s="346">
        <v>100</v>
      </c>
      <c r="AH14" s="346" t="s">
        <v>132</v>
      </c>
      <c r="AI14" s="343" t="s">
        <v>93</v>
      </c>
      <c r="AJ14" s="350">
        <v>86.206896551724142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8</v>
      </c>
      <c r="AQ14" s="352">
        <v>9.1999999999999993</v>
      </c>
      <c r="AR14" s="351" t="s">
        <v>133</v>
      </c>
    </row>
    <row r="15" spans="1:44" x14ac:dyDescent="0.3">
      <c r="A15" s="447"/>
      <c r="B15" s="439"/>
      <c r="C15" s="113">
        <v>15</v>
      </c>
      <c r="D15" s="289" t="s">
        <v>99</v>
      </c>
      <c r="E15" s="62"/>
      <c r="F15" s="62" t="s">
        <v>134</v>
      </c>
      <c r="G15" s="322">
        <v>60</v>
      </c>
      <c r="H15" s="325">
        <v>12</v>
      </c>
      <c r="I15" s="274">
        <v>1.5</v>
      </c>
      <c r="J15" s="275">
        <v>0.5</v>
      </c>
      <c r="K15" s="447"/>
      <c r="L15" s="439"/>
      <c r="M15" s="106">
        <v>1.5</v>
      </c>
      <c r="N15" s="289" t="s">
        <v>103</v>
      </c>
      <c r="O15" s="62"/>
      <c r="P15" s="62" t="s">
        <v>8</v>
      </c>
      <c r="Q15" s="272">
        <v>58.5</v>
      </c>
      <c r="R15" s="273">
        <v>1.2000000000000002</v>
      </c>
      <c r="S15" s="328">
        <v>12</v>
      </c>
      <c r="T15" s="275">
        <v>0.44999999999999996</v>
      </c>
      <c r="U15" s="447"/>
      <c r="V15" s="439"/>
      <c r="W15" s="113">
        <v>1</v>
      </c>
      <c r="X15" s="367" t="s">
        <v>101</v>
      </c>
      <c r="Y15" s="62"/>
      <c r="Z15" s="62" t="s">
        <v>17</v>
      </c>
      <c r="AA15" s="272">
        <v>35.4</v>
      </c>
      <c r="AB15" s="325">
        <v>1</v>
      </c>
      <c r="AC15" s="274">
        <v>6.3000000000000007</v>
      </c>
      <c r="AD15" s="275">
        <v>0.5</v>
      </c>
      <c r="AF15" s="340" t="s">
        <v>47</v>
      </c>
      <c r="AG15" s="346">
        <v>100</v>
      </c>
      <c r="AH15" s="346" t="s">
        <v>132</v>
      </c>
      <c r="AI15" s="343" t="s">
        <v>93</v>
      </c>
      <c r="AJ15" s="350">
        <v>106.89655172413794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17</v>
      </c>
      <c r="AQ15" s="350">
        <v>101.69491525423729</v>
      </c>
      <c r="AR15" s="351" t="s">
        <v>132</v>
      </c>
    </row>
    <row r="16" spans="1:44" x14ac:dyDescent="0.3">
      <c r="A16" s="447"/>
      <c r="B16" s="439"/>
      <c r="C16" s="113"/>
      <c r="D16" s="289"/>
      <c r="E16" s="62"/>
      <c r="F16" s="62"/>
      <c r="G16" s="272"/>
      <c r="H16" s="273"/>
      <c r="I16" s="274"/>
      <c r="J16" s="275"/>
      <c r="K16" s="447"/>
      <c r="L16" s="439"/>
      <c r="M16" s="113"/>
      <c r="N16" s="289"/>
      <c r="O16" s="62"/>
      <c r="P16" s="62"/>
      <c r="Q16" s="272"/>
      <c r="R16" s="273"/>
      <c r="S16" s="274"/>
      <c r="T16" s="275"/>
      <c r="U16" s="447"/>
      <c r="V16" s="439"/>
      <c r="W16" s="113"/>
      <c r="X16" s="367"/>
      <c r="Y16" s="62"/>
      <c r="Z16" s="62"/>
      <c r="AA16" s="272"/>
      <c r="AB16" s="273"/>
      <c r="AC16" s="274"/>
      <c r="AD16" s="275"/>
      <c r="AF16" s="340" t="s">
        <v>45</v>
      </c>
      <c r="AG16" s="346">
        <v>100</v>
      </c>
      <c r="AH16" s="346" t="s">
        <v>132</v>
      </c>
      <c r="AI16" s="343" t="s">
        <v>93</v>
      </c>
      <c r="AJ16" s="350">
        <v>146.55172413793105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33</v>
      </c>
      <c r="AQ16" s="352">
        <v>1.2</v>
      </c>
      <c r="AR16" s="351" t="s">
        <v>141</v>
      </c>
    </row>
    <row r="17" spans="1:44" ht="15" thickBot="1" x14ac:dyDescent="0.35">
      <c r="A17" s="447"/>
      <c r="B17" s="439"/>
      <c r="C17" s="113"/>
      <c r="D17" s="289"/>
      <c r="E17" s="70"/>
      <c r="F17" s="70"/>
      <c r="G17" s="276"/>
      <c r="H17" s="277"/>
      <c r="I17" s="278"/>
      <c r="J17" s="279"/>
      <c r="K17" s="447"/>
      <c r="L17" s="439"/>
      <c r="M17" s="113"/>
      <c r="N17" s="289"/>
      <c r="O17" s="70"/>
      <c r="P17" s="70"/>
      <c r="Q17" s="276"/>
      <c r="R17" s="277"/>
      <c r="S17" s="278"/>
      <c r="T17" s="279"/>
      <c r="U17" s="447"/>
      <c r="V17" s="439"/>
      <c r="W17" s="113"/>
      <c r="X17" s="367"/>
      <c r="Y17" s="70"/>
      <c r="Z17" s="70"/>
      <c r="AA17" s="276"/>
      <c r="AB17" s="277"/>
      <c r="AC17" s="278"/>
      <c r="AD17" s="279"/>
      <c r="AF17" s="340" t="s">
        <v>45</v>
      </c>
      <c r="AG17" s="346">
        <v>100</v>
      </c>
      <c r="AH17" s="346" t="s">
        <v>132</v>
      </c>
      <c r="AI17" s="343" t="s">
        <v>47</v>
      </c>
      <c r="AJ17" s="350">
        <v>137.09677419354838</v>
      </c>
      <c r="AK17" s="351" t="s">
        <v>132</v>
      </c>
      <c r="AM17" s="340" t="s">
        <v>10</v>
      </c>
      <c r="AN17" s="346">
        <v>100</v>
      </c>
      <c r="AO17" s="346" t="s">
        <v>132</v>
      </c>
      <c r="AP17" s="343" t="s">
        <v>130</v>
      </c>
      <c r="AQ17" s="352">
        <v>1.1000000000000001</v>
      </c>
      <c r="AR17" s="351" t="s">
        <v>141</v>
      </c>
    </row>
    <row r="18" spans="1:44" ht="15.6" thickTop="1" thickBot="1" x14ac:dyDescent="0.35">
      <c r="A18" s="447"/>
      <c r="B18" s="439"/>
      <c r="C18" s="113"/>
      <c r="D18" s="290"/>
      <c r="E18" s="197" t="s">
        <v>107</v>
      </c>
      <c r="F18" s="198"/>
      <c r="G18" s="323">
        <v>190</v>
      </c>
      <c r="H18" s="323">
        <v>36</v>
      </c>
      <c r="I18" s="199">
        <v>9.5</v>
      </c>
      <c r="J18" s="200">
        <v>2.5</v>
      </c>
      <c r="K18" s="447"/>
      <c r="L18" s="439"/>
      <c r="M18" s="113"/>
      <c r="N18" s="290"/>
      <c r="O18" s="197" t="s">
        <v>107</v>
      </c>
      <c r="P18" s="198"/>
      <c r="Q18" s="199">
        <v>191.7</v>
      </c>
      <c r="R18" s="199">
        <v>30.72</v>
      </c>
      <c r="S18" s="199">
        <v>14.4</v>
      </c>
      <c r="T18" s="200">
        <v>1.0499999999999998</v>
      </c>
      <c r="U18" s="447"/>
      <c r="V18" s="439"/>
      <c r="W18" s="113"/>
      <c r="X18" s="368"/>
      <c r="Y18" s="197" t="s">
        <v>107</v>
      </c>
      <c r="Z18" s="198"/>
      <c r="AA18" s="199">
        <v>188.4</v>
      </c>
      <c r="AB18" s="199">
        <v>26.4</v>
      </c>
      <c r="AC18" s="199">
        <v>8.1000000000000014</v>
      </c>
      <c r="AD18" s="200">
        <v>5.0999999999999996</v>
      </c>
      <c r="AF18" s="340" t="s">
        <v>20</v>
      </c>
      <c r="AG18" s="346">
        <v>100</v>
      </c>
      <c r="AH18" s="346" t="s">
        <v>132</v>
      </c>
      <c r="AI18" s="343" t="s">
        <v>22</v>
      </c>
      <c r="AJ18" s="350">
        <v>98.780487804878049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54</v>
      </c>
      <c r="AQ18" s="350">
        <v>147.72727272727272</v>
      </c>
      <c r="AR18" s="351" t="s">
        <v>132</v>
      </c>
    </row>
    <row r="19" spans="1:44" ht="15.6" thickTop="1" thickBot="1" x14ac:dyDescent="0.35">
      <c r="A19" s="447"/>
      <c r="B19" s="440"/>
      <c r="C19" s="114"/>
      <c r="D19" s="291"/>
      <c r="E19" s="177"/>
      <c r="F19" s="177"/>
      <c r="G19" s="208" t="s">
        <v>108</v>
      </c>
      <c r="H19" s="217" t="s">
        <v>108</v>
      </c>
      <c r="I19" s="227" t="s">
        <v>108</v>
      </c>
      <c r="J19" s="233" t="s">
        <v>108</v>
      </c>
      <c r="K19" s="447"/>
      <c r="L19" s="440"/>
      <c r="M19" s="114"/>
      <c r="N19" s="291"/>
      <c r="O19" s="177"/>
      <c r="P19" s="177"/>
      <c r="Q19" s="208" t="s">
        <v>108</v>
      </c>
      <c r="R19" s="217" t="s">
        <v>108</v>
      </c>
      <c r="S19" s="227" t="s">
        <v>108</v>
      </c>
      <c r="T19" s="233" t="s">
        <v>108</v>
      </c>
      <c r="U19" s="447"/>
      <c r="V19" s="440"/>
      <c r="W19" s="114"/>
      <c r="X19" s="369"/>
      <c r="Y19" s="177"/>
      <c r="Z19" s="177"/>
      <c r="AA19" s="208" t="s">
        <v>108</v>
      </c>
      <c r="AB19" s="217" t="s">
        <v>108</v>
      </c>
      <c r="AC19" s="227" t="s">
        <v>108</v>
      </c>
      <c r="AD19" s="233" t="s">
        <v>108</v>
      </c>
      <c r="AF19" s="340" t="s">
        <v>25</v>
      </c>
      <c r="AG19" s="346">
        <v>100</v>
      </c>
      <c r="AH19" s="346" t="s">
        <v>132</v>
      </c>
      <c r="AI19" s="343" t="s">
        <v>26</v>
      </c>
      <c r="AJ19" s="350">
        <v>133.33333333333334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56</v>
      </c>
      <c r="AQ19" s="350">
        <v>106.55737704918033</v>
      </c>
      <c r="AR19" s="351" t="s">
        <v>132</v>
      </c>
    </row>
    <row r="20" spans="1:44" ht="15" thickBot="1" x14ac:dyDescent="0.35">
      <c r="A20" s="447"/>
      <c r="C20" s="319"/>
      <c r="D20" s="319"/>
      <c r="E20" s="319"/>
      <c r="F20" s="319"/>
      <c r="G20" s="319"/>
      <c r="H20" s="319"/>
      <c r="I20" s="319"/>
      <c r="J20" s="319"/>
      <c r="K20" s="447"/>
      <c r="U20" s="447"/>
      <c r="AF20" s="340" t="s">
        <v>25</v>
      </c>
      <c r="AG20" s="346">
        <v>100</v>
      </c>
      <c r="AH20" s="346" t="s">
        <v>132</v>
      </c>
      <c r="AI20" s="343" t="s">
        <v>28</v>
      </c>
      <c r="AJ20" s="350">
        <v>171.42857142857142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58</v>
      </c>
      <c r="AQ20" s="350">
        <v>158.53658536585365</v>
      </c>
      <c r="AR20" s="351" t="s">
        <v>132</v>
      </c>
    </row>
    <row r="21" spans="1:44" ht="15" thickTop="1" x14ac:dyDescent="0.3">
      <c r="A21" s="447"/>
      <c r="B21" s="441" t="s">
        <v>112</v>
      </c>
      <c r="C21" s="139">
        <v>90</v>
      </c>
      <c r="D21" s="292" t="s">
        <v>99</v>
      </c>
      <c r="E21" s="87"/>
      <c r="F21" s="87" t="s">
        <v>23</v>
      </c>
      <c r="G21" s="321">
        <v>99</v>
      </c>
      <c r="H21" s="269">
        <v>20.7</v>
      </c>
      <c r="I21" s="327">
        <v>0</v>
      </c>
      <c r="J21" s="271">
        <v>1.8</v>
      </c>
      <c r="K21" s="447"/>
      <c r="L21" s="441" t="s">
        <v>112</v>
      </c>
      <c r="M21" s="139">
        <v>90</v>
      </c>
      <c r="N21" s="292" t="s">
        <v>99</v>
      </c>
      <c r="O21" s="87"/>
      <c r="P21" s="87" t="s">
        <v>51</v>
      </c>
      <c r="Q21" s="321">
        <v>99</v>
      </c>
      <c r="R21" s="269">
        <v>18.900000000000002</v>
      </c>
      <c r="S21" s="327">
        <v>0</v>
      </c>
      <c r="T21" s="271">
        <v>2.0699999999999998</v>
      </c>
      <c r="U21" s="447"/>
      <c r="V21" s="441" t="s">
        <v>112</v>
      </c>
      <c r="W21" s="139">
        <v>80</v>
      </c>
      <c r="X21" s="370" t="s">
        <v>99</v>
      </c>
      <c r="Y21" s="87"/>
      <c r="Z21" s="87" t="s">
        <v>86</v>
      </c>
      <c r="AA21" s="268">
        <v>124.80000000000001</v>
      </c>
      <c r="AB21" s="324">
        <v>16</v>
      </c>
      <c r="AC21" s="327">
        <v>0</v>
      </c>
      <c r="AD21" s="271">
        <v>6.4</v>
      </c>
      <c r="AF21" s="340" t="s">
        <v>25</v>
      </c>
      <c r="AG21" s="346">
        <v>100</v>
      </c>
      <c r="AH21" s="346" t="s">
        <v>132</v>
      </c>
      <c r="AI21" s="343" t="s">
        <v>30</v>
      </c>
      <c r="AJ21" s="350">
        <v>125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60</v>
      </c>
      <c r="AQ21" s="350">
        <v>103.58565737051792</v>
      </c>
      <c r="AR21" s="351" t="s">
        <v>132</v>
      </c>
    </row>
    <row r="22" spans="1:44" x14ac:dyDescent="0.3">
      <c r="A22" s="447"/>
      <c r="B22" s="442"/>
      <c r="C22" s="140">
        <v>100</v>
      </c>
      <c r="D22" s="293" t="s">
        <v>99</v>
      </c>
      <c r="E22" s="89"/>
      <c r="F22" s="89" t="s">
        <v>42</v>
      </c>
      <c r="G22" s="322">
        <v>130</v>
      </c>
      <c r="H22" s="273">
        <v>2.4</v>
      </c>
      <c r="I22" s="274">
        <v>28.6</v>
      </c>
      <c r="J22" s="275">
        <v>0.2</v>
      </c>
      <c r="K22" s="447"/>
      <c r="L22" s="442"/>
      <c r="M22" s="140">
        <v>150</v>
      </c>
      <c r="N22" s="293" t="s">
        <v>99</v>
      </c>
      <c r="O22" s="89"/>
      <c r="P22" s="89" t="s">
        <v>54</v>
      </c>
      <c r="Q22" s="322">
        <v>132</v>
      </c>
      <c r="R22" s="273">
        <v>1.5</v>
      </c>
      <c r="S22" s="274">
        <v>31.5</v>
      </c>
      <c r="T22" s="331">
        <v>0</v>
      </c>
      <c r="U22" s="447"/>
      <c r="V22" s="442"/>
      <c r="W22" s="140">
        <v>70</v>
      </c>
      <c r="X22" s="371" t="s">
        <v>99</v>
      </c>
      <c r="Y22" s="89"/>
      <c r="Z22" s="89" t="s">
        <v>87</v>
      </c>
      <c r="AA22" s="272">
        <v>97.3</v>
      </c>
      <c r="AB22" s="325">
        <v>3.01</v>
      </c>
      <c r="AC22" s="274">
        <v>19.389999999999997</v>
      </c>
      <c r="AD22" s="275">
        <v>0.35</v>
      </c>
      <c r="AF22" s="340" t="s">
        <v>25</v>
      </c>
      <c r="AG22" s="346">
        <v>100</v>
      </c>
      <c r="AH22" s="346" t="s">
        <v>132</v>
      </c>
      <c r="AI22" s="343" t="s">
        <v>130</v>
      </c>
      <c r="AJ22" s="350">
        <v>187.5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29</v>
      </c>
      <c r="AQ22" s="350">
        <v>130</v>
      </c>
      <c r="AR22" s="351" t="s">
        <v>132</v>
      </c>
    </row>
    <row r="23" spans="1:44" x14ac:dyDescent="0.3">
      <c r="A23" s="447"/>
      <c r="B23" s="442"/>
      <c r="C23" s="140">
        <v>5</v>
      </c>
      <c r="D23" s="293" t="s">
        <v>99</v>
      </c>
      <c r="E23" s="89"/>
      <c r="F23" s="89" t="s">
        <v>15</v>
      </c>
      <c r="G23" s="272">
        <v>35.85</v>
      </c>
      <c r="H23" s="273">
        <v>0.05</v>
      </c>
      <c r="I23" s="328">
        <v>0</v>
      </c>
      <c r="J23" s="275">
        <v>4.05</v>
      </c>
      <c r="K23" s="447"/>
      <c r="L23" s="442"/>
      <c r="M23" s="140">
        <v>3.9833333333333334</v>
      </c>
      <c r="N23" s="293" t="s">
        <v>137</v>
      </c>
      <c r="O23" s="89"/>
      <c r="P23" s="89" t="s">
        <v>21</v>
      </c>
      <c r="Q23" s="272">
        <v>35.85</v>
      </c>
      <c r="R23" s="325">
        <v>0</v>
      </c>
      <c r="S23" s="328">
        <v>0</v>
      </c>
      <c r="T23" s="275">
        <v>3.9434999999999998</v>
      </c>
      <c r="U23" s="447"/>
      <c r="V23" s="442"/>
      <c r="W23" s="140">
        <v>5</v>
      </c>
      <c r="X23" s="371" t="s">
        <v>99</v>
      </c>
      <c r="Y23" s="89"/>
      <c r="Z23" s="89" t="s">
        <v>15</v>
      </c>
      <c r="AA23" s="272">
        <v>35.85</v>
      </c>
      <c r="AB23" s="273">
        <v>0.05</v>
      </c>
      <c r="AC23" s="328">
        <v>0</v>
      </c>
      <c r="AD23" s="275">
        <v>4.05</v>
      </c>
      <c r="AF23" s="340" t="s">
        <v>48</v>
      </c>
      <c r="AG23" s="346">
        <v>100</v>
      </c>
      <c r="AH23" s="346" t="s">
        <v>132</v>
      </c>
      <c r="AI23" s="343" t="s">
        <v>93</v>
      </c>
      <c r="AJ23" s="350">
        <v>185.34482758620689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10</v>
      </c>
      <c r="AQ23" s="350">
        <v>36.111111111111114</v>
      </c>
      <c r="AR23" s="351" t="s">
        <v>132</v>
      </c>
    </row>
    <row r="24" spans="1:44" x14ac:dyDescent="0.3">
      <c r="A24" s="447"/>
      <c r="B24" s="442"/>
      <c r="C24" s="140"/>
      <c r="D24" s="293"/>
      <c r="E24" s="89"/>
      <c r="F24" s="89"/>
      <c r="G24" s="272"/>
      <c r="H24" s="273"/>
      <c r="I24" s="274"/>
      <c r="J24" s="275"/>
      <c r="K24" s="447"/>
      <c r="L24" s="442"/>
      <c r="M24" s="140"/>
      <c r="N24" s="293"/>
      <c r="O24" s="89"/>
      <c r="P24" s="89"/>
      <c r="Q24" s="272"/>
      <c r="R24" s="273"/>
      <c r="S24" s="274"/>
      <c r="T24" s="275"/>
      <c r="U24" s="447"/>
      <c r="V24" s="442"/>
      <c r="W24" s="140"/>
      <c r="X24" s="371"/>
      <c r="Y24" s="89"/>
      <c r="Z24" s="89"/>
      <c r="AA24" s="272"/>
      <c r="AB24" s="273"/>
      <c r="AC24" s="274"/>
      <c r="AD24" s="275"/>
      <c r="AF24" s="340" t="s">
        <v>48</v>
      </c>
      <c r="AG24" s="346">
        <v>100</v>
      </c>
      <c r="AH24" s="346" t="s">
        <v>132</v>
      </c>
      <c r="AI24" s="343" t="s">
        <v>47</v>
      </c>
      <c r="AJ24" s="350">
        <v>173.38709677419354</v>
      </c>
      <c r="AK24" s="351" t="s">
        <v>132</v>
      </c>
      <c r="AM24" s="340" t="s">
        <v>42</v>
      </c>
      <c r="AN24" s="346">
        <v>100</v>
      </c>
      <c r="AO24" s="346" t="s">
        <v>132</v>
      </c>
      <c r="AP24" s="343" t="s">
        <v>87</v>
      </c>
      <c r="AQ24" s="350">
        <v>93.525179856115102</v>
      </c>
      <c r="AR24" s="351" t="s">
        <v>132</v>
      </c>
    </row>
    <row r="25" spans="1:44" ht="15" thickBot="1" x14ac:dyDescent="0.35">
      <c r="A25" s="447"/>
      <c r="B25" s="442"/>
      <c r="C25" s="140"/>
      <c r="D25" s="293"/>
      <c r="E25" s="105"/>
      <c r="F25" s="105"/>
      <c r="G25" s="207"/>
      <c r="H25" s="216"/>
      <c r="I25" s="226"/>
      <c r="J25" s="232"/>
      <c r="K25" s="447"/>
      <c r="L25" s="442"/>
      <c r="M25" s="140"/>
      <c r="N25" s="293"/>
      <c r="O25" s="105"/>
      <c r="P25" s="105"/>
      <c r="Q25" s="207"/>
      <c r="R25" s="216"/>
      <c r="S25" s="226"/>
      <c r="T25" s="232"/>
      <c r="U25" s="447"/>
      <c r="V25" s="442"/>
      <c r="W25" s="140"/>
      <c r="X25" s="371"/>
      <c r="Y25" s="105"/>
      <c r="Z25" s="105"/>
      <c r="AA25" s="207"/>
      <c r="AB25" s="216"/>
      <c r="AC25" s="226"/>
      <c r="AD25" s="232"/>
      <c r="AF25" s="340" t="s">
        <v>48</v>
      </c>
      <c r="AG25" s="346">
        <v>100</v>
      </c>
      <c r="AH25" s="346" t="s">
        <v>132</v>
      </c>
      <c r="AI25" s="343" t="s">
        <v>65</v>
      </c>
      <c r="AJ25" s="350">
        <v>114.97326203208556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42</v>
      </c>
      <c r="AQ25" s="350">
        <v>294.61538461538464</v>
      </c>
      <c r="AR25" s="351" t="s">
        <v>132</v>
      </c>
    </row>
    <row r="26" spans="1:44" ht="15.6" thickTop="1" thickBot="1" x14ac:dyDescent="0.35">
      <c r="A26" s="447"/>
      <c r="B26" s="442"/>
      <c r="C26" s="140"/>
      <c r="D26" s="294"/>
      <c r="E26" s="197" t="s">
        <v>107</v>
      </c>
      <c r="F26" s="198"/>
      <c r="G26" s="199">
        <v>264.85000000000002</v>
      </c>
      <c r="H26" s="199">
        <v>23.15</v>
      </c>
      <c r="I26" s="199">
        <v>28.6</v>
      </c>
      <c r="J26" s="200">
        <v>6.05</v>
      </c>
      <c r="K26" s="447"/>
      <c r="L26" s="442"/>
      <c r="M26" s="140"/>
      <c r="N26" s="294"/>
      <c r="O26" s="197" t="s">
        <v>107</v>
      </c>
      <c r="P26" s="198"/>
      <c r="Q26" s="199">
        <v>266.85000000000002</v>
      </c>
      <c r="R26" s="199">
        <v>20.400000000000002</v>
      </c>
      <c r="S26" s="199">
        <v>31.5</v>
      </c>
      <c r="T26" s="332">
        <v>6.0134999999999996</v>
      </c>
      <c r="U26" s="447"/>
      <c r="V26" s="442"/>
      <c r="W26" s="140"/>
      <c r="X26" s="372"/>
      <c r="Y26" s="197" t="s">
        <v>107</v>
      </c>
      <c r="Z26" s="198"/>
      <c r="AA26" s="323">
        <v>257.95000000000005</v>
      </c>
      <c r="AB26" s="199">
        <v>19.059999999999999</v>
      </c>
      <c r="AC26" s="199">
        <v>19.389999999999997</v>
      </c>
      <c r="AD26" s="200">
        <v>10.8</v>
      </c>
      <c r="AF26" s="340" t="s">
        <v>48</v>
      </c>
      <c r="AG26" s="346">
        <v>100</v>
      </c>
      <c r="AH26" s="346" t="s">
        <v>132</v>
      </c>
      <c r="AI26" s="343" t="s">
        <v>135</v>
      </c>
      <c r="AJ26" s="350">
        <v>107.5</v>
      </c>
      <c r="AK26" s="351" t="s">
        <v>132</v>
      </c>
      <c r="AM26" s="340" t="s">
        <v>40</v>
      </c>
      <c r="AN26" s="346">
        <v>100</v>
      </c>
      <c r="AO26" s="346" t="s">
        <v>132</v>
      </c>
      <c r="AP26" s="343" t="s">
        <v>10</v>
      </c>
      <c r="AQ26" s="350">
        <v>106.38888888888889</v>
      </c>
      <c r="AR26" s="351" t="s">
        <v>132</v>
      </c>
    </row>
    <row r="27" spans="1:44" ht="15.6" thickTop="1" thickBot="1" x14ac:dyDescent="0.35">
      <c r="A27" s="447"/>
      <c r="B27" s="443"/>
      <c r="C27" s="142"/>
      <c r="D27" s="295"/>
      <c r="E27" s="180"/>
      <c r="F27" s="180"/>
      <c r="G27" s="208"/>
      <c r="H27" s="217"/>
      <c r="I27" s="227"/>
      <c r="J27" s="233"/>
      <c r="K27" s="447"/>
      <c r="L27" s="443"/>
      <c r="M27" s="142"/>
      <c r="N27" s="295"/>
      <c r="O27" s="180"/>
      <c r="P27" s="180"/>
      <c r="Q27" s="208"/>
      <c r="R27" s="217"/>
      <c r="S27" s="227"/>
      <c r="T27" s="233"/>
      <c r="U27" s="447"/>
      <c r="V27" s="443"/>
      <c r="W27" s="142"/>
      <c r="X27" s="373"/>
      <c r="Y27" s="180"/>
      <c r="Z27" s="180"/>
      <c r="AA27" s="208"/>
      <c r="AB27" s="217"/>
      <c r="AC27" s="227"/>
      <c r="AD27" s="233"/>
      <c r="AF27" s="340" t="s">
        <v>48</v>
      </c>
      <c r="AG27" s="346">
        <v>100</v>
      </c>
      <c r="AH27" s="346" t="s">
        <v>132</v>
      </c>
      <c r="AI27" s="343" t="s">
        <v>136</v>
      </c>
      <c r="AJ27" s="350">
        <v>156.93430656934308</v>
      </c>
      <c r="AK27" s="351" t="s">
        <v>132</v>
      </c>
      <c r="AM27" s="340" t="s">
        <v>5</v>
      </c>
      <c r="AN27" s="346">
        <v>1</v>
      </c>
      <c r="AO27" s="346" t="s">
        <v>133</v>
      </c>
      <c r="AP27" s="343" t="s">
        <v>6</v>
      </c>
      <c r="AQ27" s="350">
        <v>33.741037536904258</v>
      </c>
      <c r="AR27" s="351" t="s">
        <v>132</v>
      </c>
    </row>
    <row r="28" spans="1:44" ht="15" thickBot="1" x14ac:dyDescent="0.35">
      <c r="A28" s="447"/>
      <c r="C28" s="319"/>
      <c r="D28" s="319"/>
      <c r="E28" s="319"/>
      <c r="F28" s="319"/>
      <c r="G28" s="319"/>
      <c r="H28" s="319"/>
      <c r="I28" s="319"/>
      <c r="J28" s="319"/>
      <c r="K28" s="447"/>
      <c r="U28" s="447"/>
      <c r="AF28" s="340" t="s">
        <v>7</v>
      </c>
      <c r="AG28" s="346">
        <v>100</v>
      </c>
      <c r="AH28" s="346" t="s">
        <v>132</v>
      </c>
      <c r="AI28" s="343" t="s">
        <v>8</v>
      </c>
      <c r="AJ28" s="352">
        <v>3.6</v>
      </c>
      <c r="AK28" s="351" t="s">
        <v>133</v>
      </c>
      <c r="AM28" s="340" t="s">
        <v>5</v>
      </c>
      <c r="AN28" s="346">
        <v>1</v>
      </c>
      <c r="AO28" s="346" t="s">
        <v>133</v>
      </c>
      <c r="AP28" s="343" t="s">
        <v>24</v>
      </c>
      <c r="AQ28" s="350">
        <v>46.444121915820027</v>
      </c>
      <c r="AR28" s="351" t="s">
        <v>132</v>
      </c>
    </row>
    <row r="29" spans="1:44" ht="15" thickTop="1" x14ac:dyDescent="0.3">
      <c r="A29" s="447"/>
      <c r="B29" s="444" t="s">
        <v>113</v>
      </c>
      <c r="C29" s="115">
        <v>20</v>
      </c>
      <c r="D29" s="296" t="s">
        <v>99</v>
      </c>
      <c r="E29" s="74"/>
      <c r="F29" s="74" t="s">
        <v>10</v>
      </c>
      <c r="G29" s="321">
        <v>72</v>
      </c>
      <c r="H29" s="269">
        <v>2.6</v>
      </c>
      <c r="I29" s="270">
        <v>13.600000000000001</v>
      </c>
      <c r="J29" s="271">
        <v>1.4000000000000001</v>
      </c>
      <c r="K29" s="447"/>
      <c r="L29" s="444" t="s">
        <v>113</v>
      </c>
      <c r="M29" s="115">
        <v>15</v>
      </c>
      <c r="N29" s="296" t="s">
        <v>99</v>
      </c>
      <c r="O29" s="74"/>
      <c r="P29" s="74" t="s">
        <v>40</v>
      </c>
      <c r="Q29" s="268">
        <v>57.449999999999996</v>
      </c>
      <c r="R29" s="324">
        <v>0.97499999999999998</v>
      </c>
      <c r="S29" s="327">
        <v>12.975</v>
      </c>
      <c r="T29" s="271">
        <v>0.15</v>
      </c>
      <c r="U29" s="447"/>
      <c r="V29" s="444" t="s">
        <v>113</v>
      </c>
      <c r="W29" s="115">
        <v>35</v>
      </c>
      <c r="X29" s="374" t="s">
        <v>99</v>
      </c>
      <c r="Y29" s="74"/>
      <c r="Z29" s="74" t="s">
        <v>145</v>
      </c>
      <c r="AA29" s="268">
        <v>70.699999999999989</v>
      </c>
      <c r="AB29" s="269">
        <v>3.8499999999999996</v>
      </c>
      <c r="AC29" s="270">
        <v>11.549999999999999</v>
      </c>
      <c r="AD29" s="271">
        <v>0.17499999999999999</v>
      </c>
      <c r="AF29" s="340" t="s">
        <v>7</v>
      </c>
      <c r="AG29" s="346">
        <v>100</v>
      </c>
      <c r="AH29" s="346" t="s">
        <v>132</v>
      </c>
      <c r="AI29" s="343" t="s">
        <v>145</v>
      </c>
      <c r="AJ29" s="350">
        <v>69.801980198019805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41</v>
      </c>
      <c r="AQ29" s="350">
        <v>28.776978417266186</v>
      </c>
      <c r="AR29" s="351" t="s">
        <v>132</v>
      </c>
    </row>
    <row r="30" spans="1:44" x14ac:dyDescent="0.3">
      <c r="A30" s="447"/>
      <c r="B30" s="445"/>
      <c r="C30" s="116">
        <v>10</v>
      </c>
      <c r="D30" s="297" t="s">
        <v>99</v>
      </c>
      <c r="E30" s="76"/>
      <c r="F30" s="76" t="s">
        <v>14</v>
      </c>
      <c r="G30" s="322">
        <v>60</v>
      </c>
      <c r="H30" s="273">
        <v>2.4000000000000004</v>
      </c>
      <c r="I30" s="274">
        <v>1.2000000000000002</v>
      </c>
      <c r="J30" s="275">
        <v>4.8000000000000007</v>
      </c>
      <c r="K30" s="447"/>
      <c r="L30" s="445"/>
      <c r="M30" s="116">
        <v>10</v>
      </c>
      <c r="N30" s="297" t="s">
        <v>99</v>
      </c>
      <c r="O30" s="76"/>
      <c r="P30" s="76" t="s">
        <v>27</v>
      </c>
      <c r="Q30" s="272">
        <v>65.400000000000006</v>
      </c>
      <c r="R30" s="273">
        <v>1.5</v>
      </c>
      <c r="S30" s="274">
        <v>1.4000000000000001</v>
      </c>
      <c r="T30" s="275">
        <v>6.5</v>
      </c>
      <c r="U30" s="447"/>
      <c r="V30" s="445"/>
      <c r="W30" s="116">
        <v>20</v>
      </c>
      <c r="X30" s="375" t="s">
        <v>99</v>
      </c>
      <c r="Y30" s="76"/>
      <c r="Z30" s="76" t="s">
        <v>80</v>
      </c>
      <c r="AA30" s="322">
        <v>32</v>
      </c>
      <c r="AB30" s="273">
        <v>0.4</v>
      </c>
      <c r="AC30" s="274">
        <v>1.706</v>
      </c>
      <c r="AD30" s="275">
        <v>2.9320000000000004</v>
      </c>
      <c r="AF30" s="340" t="s">
        <v>43</v>
      </c>
      <c r="AG30" s="346">
        <v>100</v>
      </c>
      <c r="AH30" s="346" t="s">
        <v>132</v>
      </c>
      <c r="AI30" s="343" t="s">
        <v>4</v>
      </c>
      <c r="AJ30" s="350">
        <v>107.52688172043011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24</v>
      </c>
      <c r="AQ30" s="350">
        <v>46.444121915820027</v>
      </c>
      <c r="AR30" s="351" t="s">
        <v>132</v>
      </c>
    </row>
    <row r="31" spans="1:44" x14ac:dyDescent="0.3">
      <c r="A31" s="447"/>
      <c r="B31" s="445"/>
      <c r="C31" s="116">
        <v>50</v>
      </c>
      <c r="D31" s="297" t="s">
        <v>99</v>
      </c>
      <c r="E31" s="76"/>
      <c r="F31" s="76" t="s">
        <v>25</v>
      </c>
      <c r="G31" s="322">
        <v>30</v>
      </c>
      <c r="H31" s="273">
        <v>0.5</v>
      </c>
      <c r="I31" s="328">
        <v>7</v>
      </c>
      <c r="J31" s="331">
        <v>0</v>
      </c>
      <c r="K31" s="447"/>
      <c r="L31" s="445"/>
      <c r="M31" s="116">
        <v>70</v>
      </c>
      <c r="N31" s="297" t="s">
        <v>99</v>
      </c>
      <c r="O31" s="76"/>
      <c r="P31" s="76" t="s">
        <v>26</v>
      </c>
      <c r="Q31" s="272">
        <v>31.499999999999996</v>
      </c>
      <c r="R31" s="273">
        <v>0.7</v>
      </c>
      <c r="S31" s="274">
        <v>3.5</v>
      </c>
      <c r="T31" s="331">
        <v>0</v>
      </c>
      <c r="U31" s="447"/>
      <c r="V31" s="445"/>
      <c r="W31" s="116">
        <v>5</v>
      </c>
      <c r="X31" s="375" t="s">
        <v>99</v>
      </c>
      <c r="Y31" s="76"/>
      <c r="Z31" s="76" t="s">
        <v>15</v>
      </c>
      <c r="AA31" s="272">
        <v>35.85</v>
      </c>
      <c r="AB31" s="273">
        <v>0.05</v>
      </c>
      <c r="AC31" s="328">
        <v>0</v>
      </c>
      <c r="AD31" s="275">
        <v>4.05</v>
      </c>
      <c r="AF31" s="340" t="s">
        <v>43</v>
      </c>
      <c r="AG31" s="346">
        <v>100</v>
      </c>
      <c r="AH31" s="346" t="s">
        <v>132</v>
      </c>
      <c r="AI31" s="343" t="s">
        <v>34</v>
      </c>
      <c r="AJ31" s="350">
        <v>100</v>
      </c>
      <c r="AK31" s="351" t="s">
        <v>132</v>
      </c>
      <c r="AM31" s="340" t="s">
        <v>5</v>
      </c>
      <c r="AN31" s="346">
        <v>1</v>
      </c>
      <c r="AO31" s="346" t="s">
        <v>133</v>
      </c>
      <c r="AP31" s="343" t="s">
        <v>6</v>
      </c>
      <c r="AQ31" s="350">
        <v>33.741037536904258</v>
      </c>
      <c r="AR31" s="351" t="s">
        <v>132</v>
      </c>
    </row>
    <row r="32" spans="1:44" ht="15" thickBot="1" x14ac:dyDescent="0.35">
      <c r="A32" s="447"/>
      <c r="B32" s="445"/>
      <c r="C32" s="107"/>
      <c r="D32" s="297"/>
      <c r="E32" s="76"/>
      <c r="F32" s="76"/>
      <c r="G32" s="272" t="s">
        <v>108</v>
      </c>
      <c r="H32" s="273" t="s">
        <v>108</v>
      </c>
      <c r="I32" s="274" t="s">
        <v>108</v>
      </c>
      <c r="J32" s="275" t="s">
        <v>108</v>
      </c>
      <c r="K32" s="447"/>
      <c r="L32" s="445"/>
      <c r="M32" s="116">
        <v>10</v>
      </c>
      <c r="N32" s="297" t="s">
        <v>99</v>
      </c>
      <c r="O32" s="76"/>
      <c r="P32" s="76" t="s">
        <v>20</v>
      </c>
      <c r="Q32" s="272">
        <v>48.6</v>
      </c>
      <c r="R32" s="325">
        <v>2</v>
      </c>
      <c r="S32" s="274">
        <v>3.3000000000000003</v>
      </c>
      <c r="T32" s="275">
        <v>3.1</v>
      </c>
      <c r="U32" s="447"/>
      <c r="V32" s="445"/>
      <c r="W32" s="116">
        <v>50</v>
      </c>
      <c r="X32" s="375" t="s">
        <v>99</v>
      </c>
      <c r="Y32" s="76"/>
      <c r="Z32" s="76" t="s">
        <v>34</v>
      </c>
      <c r="AA32" s="322">
        <v>50</v>
      </c>
      <c r="AB32" s="273">
        <v>10.5</v>
      </c>
      <c r="AC32" s="274">
        <v>0.5</v>
      </c>
      <c r="AD32" s="331">
        <v>1</v>
      </c>
      <c r="AF32" s="340" t="s">
        <v>43</v>
      </c>
      <c r="AG32" s="346">
        <v>100</v>
      </c>
      <c r="AH32" s="346" t="s">
        <v>132</v>
      </c>
      <c r="AI32" s="343" t="s">
        <v>44</v>
      </c>
      <c r="AJ32" s="350">
        <v>90.090090090090087</v>
      </c>
      <c r="AK32" s="351" t="s">
        <v>132</v>
      </c>
      <c r="AM32" s="341" t="s">
        <v>5</v>
      </c>
      <c r="AN32" s="347">
        <v>1</v>
      </c>
      <c r="AO32" s="347" t="s">
        <v>133</v>
      </c>
      <c r="AP32" s="344" t="s">
        <v>9</v>
      </c>
      <c r="AQ32" s="353">
        <v>22.471910112359552</v>
      </c>
      <c r="AR32" s="354" t="s">
        <v>132</v>
      </c>
    </row>
    <row r="33" spans="1:44" ht="15" thickTop="1" x14ac:dyDescent="0.3">
      <c r="A33" s="447"/>
      <c r="B33" s="445"/>
      <c r="C33" s="107"/>
      <c r="D33" s="297"/>
      <c r="E33" s="184"/>
      <c r="F33" s="184"/>
      <c r="G33" s="276"/>
      <c r="H33" s="277"/>
      <c r="I33" s="278"/>
      <c r="J33" s="279"/>
      <c r="K33" s="447"/>
      <c r="L33" s="445"/>
      <c r="M33" s="107"/>
      <c r="N33" s="297"/>
      <c r="O33" s="184"/>
      <c r="P33" s="184"/>
      <c r="Q33" s="276"/>
      <c r="R33" s="277"/>
      <c r="S33" s="278"/>
      <c r="T33" s="279"/>
      <c r="U33" s="447"/>
      <c r="V33" s="445"/>
      <c r="W33" s="107"/>
      <c r="X33" s="375"/>
      <c r="Y33" s="184"/>
      <c r="Z33" s="184"/>
      <c r="AA33" s="276"/>
      <c r="AB33" s="277"/>
      <c r="AC33" s="278"/>
      <c r="AD33" s="279"/>
      <c r="AF33" s="340" t="s">
        <v>43</v>
      </c>
      <c r="AG33" s="346">
        <v>100</v>
      </c>
      <c r="AH33" s="346" t="s">
        <v>132</v>
      </c>
      <c r="AI33" s="343" t="s">
        <v>134</v>
      </c>
      <c r="AJ33" s="350">
        <v>25</v>
      </c>
      <c r="AK33" s="351" t="s">
        <v>132</v>
      </c>
      <c r="AN33" s="7"/>
      <c r="AO33" s="7"/>
      <c r="AQ33" s="121"/>
      <c r="AR33" s="7"/>
    </row>
    <row r="34" spans="1:44" ht="15" thickBot="1" x14ac:dyDescent="0.35">
      <c r="A34" s="447"/>
      <c r="B34" s="445"/>
      <c r="C34" s="116"/>
      <c r="D34" s="297"/>
      <c r="E34" s="184"/>
      <c r="F34" s="184"/>
      <c r="G34" s="207"/>
      <c r="H34" s="216"/>
      <c r="I34" s="226"/>
      <c r="J34" s="232"/>
      <c r="K34" s="447"/>
      <c r="L34" s="445"/>
      <c r="M34" s="116"/>
      <c r="N34" s="297"/>
      <c r="O34" s="184"/>
      <c r="P34" s="184"/>
      <c r="Q34" s="207" t="s">
        <v>108</v>
      </c>
      <c r="R34" s="216" t="s">
        <v>108</v>
      </c>
      <c r="S34" s="226" t="s">
        <v>108</v>
      </c>
      <c r="T34" s="232" t="s">
        <v>108</v>
      </c>
      <c r="U34" s="447"/>
      <c r="V34" s="445"/>
      <c r="W34" s="116"/>
      <c r="X34" s="375"/>
      <c r="Y34" s="184"/>
      <c r="Z34" s="184"/>
      <c r="AA34" s="207" t="s">
        <v>108</v>
      </c>
      <c r="AB34" s="216" t="s">
        <v>108</v>
      </c>
      <c r="AC34" s="226" t="s">
        <v>108</v>
      </c>
      <c r="AD34" s="232" t="s">
        <v>108</v>
      </c>
      <c r="AF34" s="340" t="s">
        <v>46</v>
      </c>
      <c r="AG34" s="346">
        <v>100</v>
      </c>
      <c r="AH34" s="346" t="s">
        <v>132</v>
      </c>
      <c r="AI34" s="343" t="s">
        <v>47</v>
      </c>
      <c r="AJ34" s="350">
        <v>88.709677419354833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45"/>
      <c r="C35" s="116"/>
      <c r="D35" s="298"/>
      <c r="E35" s="197" t="s">
        <v>107</v>
      </c>
      <c r="F35" s="198"/>
      <c r="G35" s="323">
        <v>162</v>
      </c>
      <c r="H35" s="199">
        <v>5.5</v>
      </c>
      <c r="I35" s="199">
        <v>21.8</v>
      </c>
      <c r="J35" s="200">
        <v>6.2000000000000011</v>
      </c>
      <c r="K35" s="447"/>
      <c r="L35" s="445"/>
      <c r="M35" s="116"/>
      <c r="N35" s="298"/>
      <c r="O35" s="197" t="s">
        <v>107</v>
      </c>
      <c r="P35" s="198"/>
      <c r="Q35" s="323">
        <v>202.95</v>
      </c>
      <c r="R35" s="199">
        <v>5.1749999999999998</v>
      </c>
      <c r="S35" s="199">
        <v>21.175000000000001</v>
      </c>
      <c r="T35" s="200">
        <v>9.75</v>
      </c>
      <c r="U35" s="447"/>
      <c r="V35" s="445"/>
      <c r="W35" s="116"/>
      <c r="X35" s="376"/>
      <c r="Y35" s="197" t="s">
        <v>107</v>
      </c>
      <c r="Z35" s="198"/>
      <c r="AA35" s="199">
        <v>188.54999999999998</v>
      </c>
      <c r="AB35" s="199">
        <v>14.8</v>
      </c>
      <c r="AC35" s="199">
        <v>13.755999999999998</v>
      </c>
      <c r="AD35" s="200">
        <v>8.157</v>
      </c>
      <c r="AF35" s="340" t="s">
        <v>46</v>
      </c>
      <c r="AG35" s="346">
        <v>100</v>
      </c>
      <c r="AH35" s="346" t="s">
        <v>132</v>
      </c>
      <c r="AI35" s="343" t="s">
        <v>49</v>
      </c>
      <c r="AJ35" s="350">
        <v>122.22222222222223</v>
      </c>
      <c r="AK35" s="351" t="s">
        <v>132</v>
      </c>
      <c r="AN35" s="7"/>
      <c r="AO35" s="7"/>
      <c r="AQ35" s="121"/>
      <c r="AR35" s="7"/>
    </row>
    <row r="36" spans="1:44" ht="15.6" thickTop="1" thickBot="1" x14ac:dyDescent="0.35">
      <c r="A36" s="447"/>
      <c r="B36" s="446"/>
      <c r="C36" s="117"/>
      <c r="D36" s="299"/>
      <c r="E36" s="185"/>
      <c r="F36" s="185"/>
      <c r="G36" s="208"/>
      <c r="H36" s="217"/>
      <c r="I36" s="227"/>
      <c r="J36" s="233"/>
      <c r="K36" s="447"/>
      <c r="L36" s="446"/>
      <c r="M36" s="117"/>
      <c r="N36" s="299"/>
      <c r="O36" s="185"/>
      <c r="P36" s="185"/>
      <c r="Q36" s="208"/>
      <c r="R36" s="217"/>
      <c r="S36" s="227"/>
      <c r="T36" s="233"/>
      <c r="U36" s="447"/>
      <c r="V36" s="446"/>
      <c r="W36" s="117"/>
      <c r="X36" s="377"/>
      <c r="Y36" s="185"/>
      <c r="Z36" s="185"/>
      <c r="AA36" s="208"/>
      <c r="AB36" s="217"/>
      <c r="AC36" s="227"/>
      <c r="AD36" s="233"/>
      <c r="AF36" s="340" t="s">
        <v>46</v>
      </c>
      <c r="AG36" s="346">
        <v>100</v>
      </c>
      <c r="AH36" s="346" t="s">
        <v>132</v>
      </c>
      <c r="AI36" s="343" t="s">
        <v>51</v>
      </c>
      <c r="AJ36" s="350">
        <v>100</v>
      </c>
      <c r="AK36" s="351" t="s">
        <v>132</v>
      </c>
      <c r="AN36" s="7"/>
      <c r="AO36" s="7"/>
      <c r="AQ36" s="121"/>
      <c r="AR36" s="7"/>
    </row>
    <row r="37" spans="1:44" ht="15" thickBot="1" x14ac:dyDescent="0.35">
      <c r="A37" s="447"/>
      <c r="C37" s="319"/>
      <c r="D37" s="319"/>
      <c r="E37" s="319"/>
      <c r="F37" s="319"/>
      <c r="G37" s="319"/>
      <c r="H37" s="319"/>
      <c r="I37" s="319"/>
      <c r="J37" s="319"/>
      <c r="K37" s="447"/>
      <c r="U37" s="447"/>
      <c r="AF37" s="340" t="s">
        <v>46</v>
      </c>
      <c r="AG37" s="346">
        <v>100</v>
      </c>
      <c r="AH37" s="346" t="s">
        <v>132</v>
      </c>
      <c r="AI37" s="343" t="s">
        <v>44</v>
      </c>
      <c r="AJ37" s="350">
        <v>99.099099099099092</v>
      </c>
      <c r="AK37" s="351" t="s">
        <v>132</v>
      </c>
      <c r="AN37" s="7"/>
      <c r="AO37" s="7"/>
      <c r="AQ37" s="121"/>
      <c r="AR37" s="7"/>
    </row>
    <row r="38" spans="1:44" ht="15" thickTop="1" x14ac:dyDescent="0.3">
      <c r="A38" s="447"/>
      <c r="B38" s="432" t="s">
        <v>114</v>
      </c>
      <c r="C38" s="118">
        <v>80</v>
      </c>
      <c r="D38" s="300" t="s">
        <v>99</v>
      </c>
      <c r="E38" s="79"/>
      <c r="F38" s="79" t="s">
        <v>48</v>
      </c>
      <c r="G38" s="321">
        <v>172</v>
      </c>
      <c r="H38" s="269">
        <v>15.200000000000001</v>
      </c>
      <c r="I38" s="327">
        <v>0</v>
      </c>
      <c r="J38" s="330">
        <v>12</v>
      </c>
      <c r="K38" s="447"/>
      <c r="L38" s="432" t="s">
        <v>114</v>
      </c>
      <c r="M38" s="118">
        <v>80</v>
      </c>
      <c r="N38" s="300" t="s">
        <v>99</v>
      </c>
      <c r="O38" s="79"/>
      <c r="P38" s="79" t="s">
        <v>31</v>
      </c>
      <c r="Q38" s="268">
        <v>173.60000000000002</v>
      </c>
      <c r="R38" s="324">
        <v>16</v>
      </c>
      <c r="S38" s="327">
        <v>0</v>
      </c>
      <c r="T38" s="271">
        <v>11.200000000000001</v>
      </c>
      <c r="U38" s="447"/>
      <c r="V38" s="432" t="s">
        <v>114</v>
      </c>
      <c r="W38" s="118">
        <v>80</v>
      </c>
      <c r="X38" s="378" t="s">
        <v>99</v>
      </c>
      <c r="Y38" s="79"/>
      <c r="Z38" s="79" t="s">
        <v>45</v>
      </c>
      <c r="AA38" s="321">
        <v>136</v>
      </c>
      <c r="AB38" s="269">
        <v>15.200000000000001</v>
      </c>
      <c r="AC38" s="327">
        <v>0</v>
      </c>
      <c r="AD38" s="330">
        <v>8</v>
      </c>
      <c r="AF38" s="340" t="s">
        <v>15</v>
      </c>
      <c r="AG38" s="346">
        <v>5</v>
      </c>
      <c r="AH38" s="346" t="s">
        <v>132</v>
      </c>
      <c r="AI38" s="343" t="s">
        <v>16</v>
      </c>
      <c r="AJ38" s="350">
        <v>23</v>
      </c>
      <c r="AK38" s="351" t="s">
        <v>132</v>
      </c>
      <c r="AO38" s="7"/>
      <c r="AQ38" s="121"/>
      <c r="AR38" s="7"/>
    </row>
    <row r="39" spans="1:44" ht="15" thickBot="1" x14ac:dyDescent="0.35">
      <c r="A39" s="447"/>
      <c r="B39" s="433" t="s">
        <v>114</v>
      </c>
      <c r="C39" s="119">
        <v>100</v>
      </c>
      <c r="D39" s="301" t="s">
        <v>99</v>
      </c>
      <c r="E39" s="81"/>
      <c r="F39" s="81" t="s">
        <v>54</v>
      </c>
      <c r="G39" s="322">
        <v>88</v>
      </c>
      <c r="H39" s="325">
        <v>1</v>
      </c>
      <c r="I39" s="328">
        <v>21</v>
      </c>
      <c r="J39" s="331">
        <v>0</v>
      </c>
      <c r="K39" s="447"/>
      <c r="L39" s="433" t="s">
        <v>114</v>
      </c>
      <c r="M39" s="119">
        <v>70</v>
      </c>
      <c r="N39" s="301" t="s">
        <v>99</v>
      </c>
      <c r="O39" s="81"/>
      <c r="P39" s="81" t="s">
        <v>42</v>
      </c>
      <c r="Q39" s="322">
        <v>91</v>
      </c>
      <c r="R39" s="273">
        <v>1.68</v>
      </c>
      <c r="S39" s="328">
        <v>20.02</v>
      </c>
      <c r="T39" s="275">
        <v>0.13999999999999999</v>
      </c>
      <c r="U39" s="447"/>
      <c r="V39" s="433" t="s">
        <v>114</v>
      </c>
      <c r="W39" s="119">
        <v>100</v>
      </c>
      <c r="X39" s="379" t="s">
        <v>99</v>
      </c>
      <c r="Y39" s="81"/>
      <c r="Z39" s="81" t="s">
        <v>56</v>
      </c>
      <c r="AA39" s="322">
        <v>122</v>
      </c>
      <c r="AB39" s="325">
        <v>4</v>
      </c>
      <c r="AC39" s="328">
        <v>22</v>
      </c>
      <c r="AD39" s="331">
        <v>1</v>
      </c>
      <c r="AF39" s="341" t="s">
        <v>15</v>
      </c>
      <c r="AG39" s="347">
        <v>5</v>
      </c>
      <c r="AH39" s="347" t="s">
        <v>132</v>
      </c>
      <c r="AI39" s="344" t="s">
        <v>19</v>
      </c>
      <c r="AJ39" s="353">
        <v>16</v>
      </c>
      <c r="AK39" s="354" t="s">
        <v>132</v>
      </c>
      <c r="AO39" s="7"/>
      <c r="AQ39" s="121"/>
      <c r="AR39" s="7"/>
    </row>
    <row r="40" spans="1:44" ht="15" thickTop="1" x14ac:dyDescent="0.3">
      <c r="A40" s="447"/>
      <c r="B40" s="433"/>
      <c r="C40" s="119">
        <v>5</v>
      </c>
      <c r="D40" s="301" t="s">
        <v>99</v>
      </c>
      <c r="E40" s="81"/>
      <c r="F40" s="81" t="s">
        <v>15</v>
      </c>
      <c r="G40" s="272">
        <v>35.85</v>
      </c>
      <c r="H40" s="273">
        <v>0.05</v>
      </c>
      <c r="I40" s="328">
        <v>0</v>
      </c>
      <c r="J40" s="275">
        <v>4.05</v>
      </c>
      <c r="K40" s="447"/>
      <c r="L40" s="433"/>
      <c r="M40" s="119">
        <v>5</v>
      </c>
      <c r="N40" s="301" t="s">
        <v>99</v>
      </c>
      <c r="O40" s="81"/>
      <c r="P40" s="81" t="s">
        <v>15</v>
      </c>
      <c r="Q40" s="272">
        <v>35.85</v>
      </c>
      <c r="R40" s="273">
        <v>0.05</v>
      </c>
      <c r="S40" s="328">
        <v>0</v>
      </c>
      <c r="T40" s="275">
        <v>4.05</v>
      </c>
      <c r="U40" s="447"/>
      <c r="V40" s="433"/>
      <c r="W40" s="119">
        <v>5</v>
      </c>
      <c r="X40" s="379" t="s">
        <v>99</v>
      </c>
      <c r="Y40" s="81"/>
      <c r="Z40" s="81" t="s">
        <v>21</v>
      </c>
      <c r="AA40" s="322">
        <v>45</v>
      </c>
      <c r="AB40" s="325">
        <v>0</v>
      </c>
      <c r="AC40" s="328">
        <v>0</v>
      </c>
      <c r="AD40" s="331">
        <v>4.95</v>
      </c>
    </row>
    <row r="41" spans="1:44" x14ac:dyDescent="0.3">
      <c r="A41" s="447"/>
      <c r="B41" s="433"/>
      <c r="C41" s="119">
        <v>200</v>
      </c>
      <c r="D41" s="301" t="s">
        <v>99</v>
      </c>
      <c r="E41" s="81"/>
      <c r="F41" s="81" t="s">
        <v>91</v>
      </c>
      <c r="G41" s="322">
        <v>66</v>
      </c>
      <c r="H41" s="325">
        <v>0</v>
      </c>
      <c r="I41" s="328">
        <v>16</v>
      </c>
      <c r="J41" s="331">
        <v>0</v>
      </c>
      <c r="K41" s="447"/>
      <c r="L41" s="433"/>
      <c r="M41" s="119">
        <v>200</v>
      </c>
      <c r="N41" s="301" t="s">
        <v>99</v>
      </c>
      <c r="O41" s="81"/>
      <c r="P41" s="81" t="s">
        <v>82</v>
      </c>
      <c r="Q41" s="322">
        <v>70</v>
      </c>
      <c r="R41" s="273">
        <v>3.78</v>
      </c>
      <c r="S41" s="274">
        <v>15.76</v>
      </c>
      <c r="T41" s="275">
        <v>1.46</v>
      </c>
      <c r="U41" s="447"/>
      <c r="V41" s="433"/>
      <c r="W41" s="119">
        <v>200</v>
      </c>
      <c r="X41" s="379" t="s">
        <v>99</v>
      </c>
      <c r="Y41" s="81"/>
      <c r="Z41" s="81" t="s">
        <v>91</v>
      </c>
      <c r="AA41" s="322">
        <v>66</v>
      </c>
      <c r="AB41" s="325">
        <v>0</v>
      </c>
      <c r="AC41" s="328">
        <v>16</v>
      </c>
      <c r="AD41" s="331">
        <v>0</v>
      </c>
    </row>
    <row r="42" spans="1:44" ht="15" thickBot="1" x14ac:dyDescent="0.35">
      <c r="A42" s="447"/>
      <c r="B42" s="433"/>
      <c r="C42" s="119"/>
      <c r="D42" s="301"/>
      <c r="E42" s="189"/>
      <c r="F42" s="189"/>
      <c r="G42" s="276" t="s">
        <v>108</v>
      </c>
      <c r="H42" s="277" t="s">
        <v>108</v>
      </c>
      <c r="I42" s="278" t="s">
        <v>108</v>
      </c>
      <c r="J42" s="279" t="s">
        <v>108</v>
      </c>
      <c r="K42" s="447"/>
      <c r="L42" s="433"/>
      <c r="M42" s="119"/>
      <c r="N42" s="301"/>
      <c r="O42" s="189"/>
      <c r="P42" s="189"/>
      <c r="Q42" s="276"/>
      <c r="R42" s="277"/>
      <c r="S42" s="278"/>
      <c r="T42" s="279"/>
      <c r="U42" s="447"/>
      <c r="V42" s="433"/>
      <c r="W42" s="119"/>
      <c r="X42" s="379"/>
      <c r="Y42" s="189"/>
      <c r="Z42" s="189"/>
      <c r="AA42" s="276"/>
      <c r="AB42" s="277"/>
      <c r="AC42" s="278"/>
      <c r="AD42" s="279"/>
    </row>
    <row r="43" spans="1:44" ht="15.6" thickTop="1" thickBot="1" x14ac:dyDescent="0.35">
      <c r="A43" s="447"/>
      <c r="B43" s="433"/>
      <c r="C43" s="119"/>
      <c r="D43" s="302"/>
      <c r="E43" s="197" t="s">
        <v>107</v>
      </c>
      <c r="F43" s="198"/>
      <c r="G43" s="199">
        <v>361.85</v>
      </c>
      <c r="H43" s="199">
        <v>16.250000000000004</v>
      </c>
      <c r="I43" s="323">
        <v>37</v>
      </c>
      <c r="J43" s="200">
        <v>16.05</v>
      </c>
      <c r="K43" s="447"/>
      <c r="L43" s="433"/>
      <c r="M43" s="119"/>
      <c r="N43" s="302"/>
      <c r="O43" s="197" t="s">
        <v>107</v>
      </c>
      <c r="P43" s="198"/>
      <c r="Q43" s="199">
        <v>370.45000000000005</v>
      </c>
      <c r="R43" s="199">
        <v>21.51</v>
      </c>
      <c r="S43" s="199">
        <v>35.78</v>
      </c>
      <c r="T43" s="200">
        <v>16.850000000000001</v>
      </c>
      <c r="U43" s="447"/>
      <c r="V43" s="433"/>
      <c r="W43" s="119"/>
      <c r="X43" s="380"/>
      <c r="Y43" s="197" t="s">
        <v>107</v>
      </c>
      <c r="Z43" s="198"/>
      <c r="AA43" s="323">
        <v>369</v>
      </c>
      <c r="AB43" s="199">
        <v>19.200000000000003</v>
      </c>
      <c r="AC43" s="323">
        <v>38</v>
      </c>
      <c r="AD43" s="332">
        <v>13.95</v>
      </c>
    </row>
    <row r="44" spans="1:44" ht="15.6" thickTop="1" thickBot="1" x14ac:dyDescent="0.35">
      <c r="A44" s="447"/>
      <c r="B44" s="434"/>
      <c r="C44" s="303"/>
      <c r="D44" s="304"/>
      <c r="E44" s="306"/>
      <c r="F44" s="306"/>
      <c r="G44" s="307"/>
      <c r="H44" s="308"/>
      <c r="I44" s="309"/>
      <c r="J44" s="310"/>
      <c r="K44" s="447"/>
      <c r="L44" s="434"/>
      <c r="M44" s="303"/>
      <c r="N44" s="304"/>
      <c r="O44" s="306"/>
      <c r="P44" s="306"/>
      <c r="Q44" s="307"/>
      <c r="R44" s="308"/>
      <c r="S44" s="309"/>
      <c r="T44" s="310"/>
      <c r="U44" s="447"/>
      <c r="V44" s="434"/>
      <c r="W44" s="303"/>
      <c r="X44" s="381"/>
      <c r="Y44" s="306"/>
      <c r="Z44" s="306"/>
      <c r="AA44" s="307"/>
      <c r="AB44" s="308"/>
      <c r="AC44" s="309"/>
      <c r="AD44" s="310"/>
    </row>
    <row r="45" spans="1:44" ht="15" thickBot="1" x14ac:dyDescent="0.35">
      <c r="C45" s="319"/>
      <c r="D45" s="319"/>
      <c r="E45" s="319"/>
      <c r="F45" s="319"/>
      <c r="G45" s="319"/>
      <c r="H45" s="319"/>
      <c r="I45" s="319"/>
      <c r="J45" s="319"/>
    </row>
    <row r="46" spans="1:44" ht="15" thickBot="1" x14ac:dyDescent="0.35">
      <c r="C46" s="128"/>
      <c r="D46" s="55"/>
      <c r="E46" s="63" t="s">
        <v>106</v>
      </c>
      <c r="F46" s="63"/>
      <c r="G46" s="212">
        <v>1275.05</v>
      </c>
      <c r="H46" s="221">
        <v>101.35000000000001</v>
      </c>
      <c r="I46" s="223">
        <v>110.8</v>
      </c>
      <c r="J46" s="280">
        <v>46.3</v>
      </c>
      <c r="M46" s="128"/>
      <c r="N46" s="55"/>
      <c r="O46" s="63" t="s">
        <v>106</v>
      </c>
      <c r="P46" s="63"/>
      <c r="Q46" s="212">
        <v>1287.8</v>
      </c>
      <c r="R46" s="221">
        <v>96.094108910891094</v>
      </c>
      <c r="S46" s="223">
        <v>116.57232673267326</v>
      </c>
      <c r="T46" s="280">
        <v>46.838004950495048</v>
      </c>
      <c r="W46" s="128"/>
      <c r="X46" s="382"/>
      <c r="Y46" s="63" t="s">
        <v>106</v>
      </c>
      <c r="Z46" s="63"/>
      <c r="AA46" s="212">
        <v>1283.9000000000001</v>
      </c>
      <c r="AB46" s="221">
        <v>99.56</v>
      </c>
      <c r="AC46" s="223">
        <v>101.646</v>
      </c>
      <c r="AD46" s="280">
        <v>49.356999999999999</v>
      </c>
    </row>
  </sheetData>
  <mergeCells count="22">
    <mergeCell ref="A5:A44"/>
    <mergeCell ref="B5:B11"/>
    <mergeCell ref="L5:L11"/>
    <mergeCell ref="V5:V11"/>
    <mergeCell ref="B13:B19"/>
    <mergeCell ref="L13:L19"/>
    <mergeCell ref="V13:V19"/>
    <mergeCell ref="B21:B27"/>
    <mergeCell ref="L21:L27"/>
    <mergeCell ref="V21:V27"/>
    <mergeCell ref="B38:B44"/>
    <mergeCell ref="L38:L44"/>
    <mergeCell ref="V38:V44"/>
    <mergeCell ref="K5:K44"/>
    <mergeCell ref="U5:U44"/>
    <mergeCell ref="AN3:AO3"/>
    <mergeCell ref="AQ3:AR3"/>
    <mergeCell ref="AG3:AH3"/>
    <mergeCell ref="AJ3:AK3"/>
    <mergeCell ref="B29:B36"/>
    <mergeCell ref="L29:L36"/>
    <mergeCell ref="V29:V36"/>
  </mergeCells>
  <conditionalFormatting sqref="AF5:AH5 AH6:AH29 AH31:AH37">
    <cfRule type="expression" dxfId="287" priority="18">
      <formula>#REF!&lt;&gt;""</formula>
    </cfRule>
  </conditionalFormatting>
  <conditionalFormatting sqref="AI5">
    <cfRule type="expression" dxfId="286" priority="17">
      <formula>#REF!&lt;&gt;""</formula>
    </cfRule>
  </conditionalFormatting>
  <conditionalFormatting sqref="AJ5:AK5 AK6:AK29 AK31:AK37">
    <cfRule type="expression" dxfId="285" priority="16">
      <formula>#REF!&lt;&gt;""</formula>
    </cfRule>
  </conditionalFormatting>
  <conditionalFormatting sqref="AF7:AG7">
    <cfRule type="expression" dxfId="284" priority="15">
      <formula>#REF!&lt;&gt;""</formula>
    </cfRule>
  </conditionalFormatting>
  <conditionalFormatting sqref="AI7">
    <cfRule type="expression" dxfId="283" priority="14">
      <formula>#REF!&lt;&gt;""</formula>
    </cfRule>
  </conditionalFormatting>
  <conditionalFormatting sqref="AJ7">
    <cfRule type="expression" dxfId="282" priority="13">
      <formula>#REF!&lt;&gt;""</formula>
    </cfRule>
  </conditionalFormatting>
  <conditionalFormatting sqref="AF31:AG31 AI31:AJ31">
    <cfRule type="expression" dxfId="281" priority="12">
      <formula>$L26&lt;&gt;""</formula>
    </cfRule>
  </conditionalFormatting>
  <conditionalFormatting sqref="AF32:AG32 AI32:AJ32">
    <cfRule type="expression" dxfId="280" priority="19">
      <formula>$L26&lt;&gt;""</formula>
    </cfRule>
  </conditionalFormatting>
  <conditionalFormatting sqref="AO33:AO39">
    <cfRule type="expression" dxfId="279" priority="11">
      <formula>#REF!&lt;&gt;""</formula>
    </cfRule>
  </conditionalFormatting>
  <conditionalFormatting sqref="AH30">
    <cfRule type="expression" dxfId="278" priority="6">
      <formula>#REF!&lt;&gt;""</formula>
    </cfRule>
  </conditionalFormatting>
  <conditionalFormatting sqref="AR33:AR39">
    <cfRule type="expression" dxfId="277" priority="10">
      <formula>#REF!&lt;&gt;""</formula>
    </cfRule>
  </conditionalFormatting>
  <conditionalFormatting sqref="AO9">
    <cfRule type="expression" dxfId="276" priority="4">
      <formula>#REF!&lt;&gt;""</formula>
    </cfRule>
  </conditionalFormatting>
  <conditionalFormatting sqref="AR9">
    <cfRule type="expression" dxfId="275" priority="3">
      <formula>#REF!&lt;&gt;""</formula>
    </cfRule>
  </conditionalFormatting>
  <conditionalFormatting sqref="AH38:AH39">
    <cfRule type="expression" dxfId="274" priority="2">
      <formula>#REF!&lt;&gt;""</formula>
    </cfRule>
  </conditionalFormatting>
  <conditionalFormatting sqref="AM10:AN10 AP10:AQ10">
    <cfRule type="expression" dxfId="273" priority="9">
      <formula>$L9&lt;&gt;""</formula>
    </cfRule>
  </conditionalFormatting>
  <conditionalFormatting sqref="AO5:AO8 AO10:AO32">
    <cfRule type="expression" dxfId="272" priority="8">
      <formula>#REF!&lt;&gt;""</formula>
    </cfRule>
  </conditionalFormatting>
  <conditionalFormatting sqref="AR5:AR8 AR10:AR32">
    <cfRule type="expression" dxfId="271" priority="7">
      <formula>#REF!&lt;&gt;""</formula>
    </cfRule>
  </conditionalFormatting>
  <conditionalFormatting sqref="AK38:AK39">
    <cfRule type="expression" dxfId="270" priority="1">
      <formula>#REF!&lt;&gt;""</formula>
    </cfRule>
  </conditionalFormatting>
  <conditionalFormatting sqref="AK30">
    <cfRule type="expression" dxfId="269" priority="5">
      <formula>#REF!&lt;&gt;""</formula>
    </cfRule>
  </conditionalFormatting>
  <dataValidations disablePrompts="1" count="2">
    <dataValidation type="list" showInputMessage="1" showErrorMessage="1" sqref="Z29:Z34 P38:P42 Z38:Z42 P19:P25 P5:P9 Z5:Z9 Z11:Z17 P11:P17 F5:F46 P29:P34 Z19:Z25" xr:uid="{00000000-0002-0000-0300-000000000000}">
      <formula1>$A$129:$A$786</formula1>
    </dataValidation>
    <dataValidation type="list" showInputMessage="1" showErrorMessage="1" sqref="AF30:AF32 AI30:AI32 AF5 AI5 AF7 AI7" xr:uid="{00000000-0002-0000-0300-000001000000}">
      <formula1>$A$2:$A$686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45"/>
  <sheetViews>
    <sheetView zoomScale="70" zoomScaleNormal="70" workbookViewId="0">
      <selection activeCell="AL11" sqref="AL11"/>
    </sheetView>
  </sheetViews>
  <sheetFormatPr defaultRowHeight="14.4" x14ac:dyDescent="0.3"/>
  <cols>
    <col min="1" max="1" width="6.6640625" customWidth="1"/>
    <col min="2" max="3" width="5.33203125" customWidth="1"/>
    <col min="5" max="5" width="8.109375" customWidth="1"/>
    <col min="6" max="6" width="23.44140625" bestFit="1" customWidth="1"/>
    <col min="7" max="7" width="7.109375" bestFit="1" customWidth="1"/>
    <col min="8" max="8" width="7.5546875" bestFit="1" customWidth="1"/>
    <col min="9" max="9" width="8.21875" bestFit="1" customWidth="1"/>
    <col min="10" max="10" width="4.88671875" bestFit="1" customWidth="1"/>
    <col min="11" max="11" width="7" customWidth="1"/>
    <col min="12" max="12" width="6.109375" customWidth="1"/>
    <col min="13" max="13" width="5.21875" customWidth="1"/>
    <col min="14" max="14" width="8.21875" customWidth="1"/>
    <col min="15" max="15" width="8" customWidth="1"/>
    <col min="16" max="16" width="23.109375" customWidth="1"/>
    <col min="17" max="17" width="7.109375" bestFit="1" customWidth="1"/>
    <col min="18" max="18" width="7.5546875" bestFit="1" customWidth="1"/>
    <col min="19" max="19" width="8.21875" bestFit="1" customWidth="1"/>
    <col min="20" max="20" width="4.88671875" bestFit="1" customWidth="1"/>
    <col min="21" max="21" width="6.5546875" customWidth="1"/>
    <col min="22" max="23" width="5.21875" customWidth="1"/>
    <col min="25" max="25" width="8.33203125" bestFit="1" customWidth="1"/>
    <col min="26" max="26" width="25.21875" bestFit="1" customWidth="1"/>
    <col min="27" max="27" width="7.109375" bestFit="1" customWidth="1"/>
    <col min="28" max="28" width="7.5546875" bestFit="1" customWidth="1"/>
    <col min="29" max="29" width="8.21875" bestFit="1" customWidth="1"/>
    <col min="30" max="30" width="4.88671875" bestFit="1" customWidth="1"/>
    <col min="32" max="32" width="26.77734375" bestFit="1" customWidth="1"/>
    <col min="33" max="33" width="4.44140625" bestFit="1" customWidth="1"/>
    <col min="34" max="34" width="2.33203125" bestFit="1" customWidth="1"/>
    <col min="35" max="35" width="26.77734375" bestFit="1" customWidth="1"/>
    <col min="36" max="36" width="4.44140625" bestFit="1" customWidth="1"/>
    <col min="37" max="37" width="3" bestFit="1" customWidth="1"/>
    <col min="39" max="39" width="16.6640625" bestFit="1" customWidth="1"/>
    <col min="40" max="40" width="4.44140625" bestFit="1" customWidth="1"/>
    <col min="41" max="41" width="3" bestFit="1" customWidth="1"/>
    <col min="42" max="42" width="20.77734375" bestFit="1" customWidth="1"/>
    <col min="43" max="43" width="4.44140625" bestFit="1" customWidth="1"/>
    <col min="44" max="44" width="3.44140625" bestFit="1" customWidth="1"/>
  </cols>
  <sheetData>
    <row r="1" spans="1:44" ht="15" thickBot="1" x14ac:dyDescent="0.35"/>
    <row r="2" spans="1:44" ht="37.200000000000003" customHeight="1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M3" s="3"/>
      <c r="N3" s="3"/>
      <c r="P3" s="7"/>
      <c r="Q3" s="7"/>
      <c r="R3" s="7"/>
      <c r="S3" s="7"/>
      <c r="T3" s="7"/>
      <c r="V3" s="7"/>
      <c r="W3" s="3"/>
      <c r="X3" s="384"/>
      <c r="Z3" s="7"/>
      <c r="AA3" s="7"/>
      <c r="AB3" s="7"/>
      <c r="AC3" s="7"/>
      <c r="AD3" s="7"/>
    </row>
    <row r="4" spans="1:44" ht="15" customHeight="1" thickTop="1" x14ac:dyDescent="0.3">
      <c r="A4" s="447" t="s">
        <v>117</v>
      </c>
      <c r="B4" s="435" t="s">
        <v>110</v>
      </c>
      <c r="C4" s="281">
        <v>2</v>
      </c>
      <c r="D4" s="282" t="s">
        <v>100</v>
      </c>
      <c r="E4" s="66"/>
      <c r="F4" s="66" t="s">
        <v>5</v>
      </c>
      <c r="G4" s="321">
        <v>160</v>
      </c>
      <c r="H4" s="324">
        <v>12</v>
      </c>
      <c r="I4" s="327">
        <v>0</v>
      </c>
      <c r="J4" s="330">
        <v>10</v>
      </c>
      <c r="K4" s="447" t="s">
        <v>117</v>
      </c>
      <c r="L4" s="435" t="s">
        <v>110</v>
      </c>
      <c r="M4" s="281">
        <v>65</v>
      </c>
      <c r="N4" s="282" t="s">
        <v>99</v>
      </c>
      <c r="O4" s="66"/>
      <c r="P4" s="66" t="s">
        <v>6</v>
      </c>
      <c r="Q4" s="268">
        <v>154.11500000000001</v>
      </c>
      <c r="R4" s="269">
        <v>12.545000000000002</v>
      </c>
      <c r="S4" s="270">
        <v>0.39</v>
      </c>
      <c r="T4" s="271">
        <v>11.375</v>
      </c>
      <c r="U4" s="447" t="s">
        <v>117</v>
      </c>
      <c r="V4" s="435" t="s">
        <v>110</v>
      </c>
      <c r="W4" s="281">
        <v>200</v>
      </c>
      <c r="X4" s="362" t="s">
        <v>99</v>
      </c>
      <c r="Y4" s="66"/>
      <c r="Z4" s="66" t="s">
        <v>73</v>
      </c>
      <c r="AA4" s="321">
        <v>160</v>
      </c>
      <c r="AB4" s="269">
        <v>22</v>
      </c>
      <c r="AC4" s="270">
        <v>6</v>
      </c>
      <c r="AD4" s="271">
        <v>4.5999999999999996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27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272">
        <v>141</v>
      </c>
      <c r="R5" s="273">
        <v>7.6782178217821775</v>
      </c>
      <c r="S5" s="274">
        <v>23.034653465346533</v>
      </c>
      <c r="T5" s="275">
        <v>0.34900990099009899</v>
      </c>
      <c r="U5" s="447"/>
      <c r="V5" s="436"/>
      <c r="W5" s="283">
        <v>140</v>
      </c>
      <c r="X5" s="363" t="s">
        <v>99</v>
      </c>
      <c r="Y5" s="60"/>
      <c r="Z5" s="60" t="s">
        <v>29</v>
      </c>
      <c r="AA5" s="322">
        <v>140</v>
      </c>
      <c r="AB5" s="325">
        <v>0</v>
      </c>
      <c r="AC5" s="274">
        <v>32.199999999999996</v>
      </c>
      <c r="AD5" s="275">
        <v>1.4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50</v>
      </c>
      <c r="D6" s="284" t="s">
        <v>99</v>
      </c>
      <c r="E6" s="60"/>
      <c r="F6" s="60" t="s">
        <v>43</v>
      </c>
      <c r="G6" s="322">
        <v>50</v>
      </c>
      <c r="H6" s="273">
        <v>9.5</v>
      </c>
      <c r="I6" s="274">
        <v>0.5</v>
      </c>
      <c r="J6" s="275">
        <v>1</v>
      </c>
      <c r="K6" s="447"/>
      <c r="L6" s="436"/>
      <c r="M6" s="283">
        <v>20</v>
      </c>
      <c r="N6" s="284" t="s">
        <v>99</v>
      </c>
      <c r="O6" s="60"/>
      <c r="P6" s="60" t="s">
        <v>41</v>
      </c>
      <c r="Q6" s="272">
        <v>55.6</v>
      </c>
      <c r="R6" s="273">
        <v>5.4</v>
      </c>
      <c r="S6" s="274">
        <v>0.4</v>
      </c>
      <c r="T6" s="275">
        <v>3.2</v>
      </c>
      <c r="U6" s="447"/>
      <c r="V6" s="436"/>
      <c r="W6" s="283">
        <v>15</v>
      </c>
      <c r="X6" s="363" t="s">
        <v>99</v>
      </c>
      <c r="Y6" s="60"/>
      <c r="Z6" s="60" t="s">
        <v>14</v>
      </c>
      <c r="AA6" s="322">
        <v>90</v>
      </c>
      <c r="AB6" s="273">
        <v>3.5999999999999996</v>
      </c>
      <c r="AC6" s="274">
        <v>1.7999999999999998</v>
      </c>
      <c r="AD6" s="275">
        <v>7.1999999999999993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/>
      <c r="X7" s="363"/>
      <c r="Y7" s="60"/>
      <c r="Z7" s="60"/>
      <c r="AA7" s="272"/>
      <c r="AB7" s="273"/>
      <c r="AC7" s="274"/>
      <c r="AD7" s="275"/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363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386.85</v>
      </c>
      <c r="H9" s="199">
        <v>26.95</v>
      </c>
      <c r="I9" s="199">
        <v>27.7</v>
      </c>
      <c r="J9" s="200">
        <v>16.75</v>
      </c>
      <c r="K9" s="447"/>
      <c r="L9" s="436"/>
      <c r="M9" s="283"/>
      <c r="N9" s="285"/>
      <c r="O9" s="197" t="s">
        <v>107</v>
      </c>
      <c r="P9" s="198"/>
      <c r="Q9" s="199">
        <v>389.71500000000003</v>
      </c>
      <c r="R9" s="199">
        <v>27.723217821782178</v>
      </c>
      <c r="S9" s="199">
        <v>25.524653465346532</v>
      </c>
      <c r="T9" s="200">
        <v>17.574009900990099</v>
      </c>
      <c r="U9" s="447"/>
      <c r="V9" s="436"/>
      <c r="W9" s="283"/>
      <c r="X9" s="364"/>
      <c r="Y9" s="197" t="s">
        <v>107</v>
      </c>
      <c r="Z9" s="198"/>
      <c r="AA9" s="323">
        <v>390</v>
      </c>
      <c r="AB9" s="199">
        <v>25.6</v>
      </c>
      <c r="AC9" s="199">
        <v>39.999999999999993</v>
      </c>
      <c r="AD9" s="200">
        <v>13.2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 t="s">
        <v>108</v>
      </c>
      <c r="H10" s="217" t="s">
        <v>108</v>
      </c>
      <c r="I10" s="227" t="s">
        <v>108</v>
      </c>
      <c r="J10" s="233" t="s">
        <v>108</v>
      </c>
      <c r="K10" s="447"/>
      <c r="L10" s="437"/>
      <c r="M10" s="286"/>
      <c r="N10" s="287"/>
      <c r="O10" s="174"/>
      <c r="P10" s="174"/>
      <c r="Q10" s="208" t="s">
        <v>108</v>
      </c>
      <c r="R10" s="217" t="s">
        <v>108</v>
      </c>
      <c r="S10" s="227" t="s">
        <v>108</v>
      </c>
      <c r="T10" s="233" t="s">
        <v>108</v>
      </c>
      <c r="U10" s="447"/>
      <c r="V10" s="437"/>
      <c r="W10" s="286"/>
      <c r="X10" s="365"/>
      <c r="Y10" s="174"/>
      <c r="Z10" s="174"/>
      <c r="AA10" s="208" t="s">
        <v>108</v>
      </c>
      <c r="AB10" s="217" t="s">
        <v>108</v>
      </c>
      <c r="AC10" s="227" t="s">
        <v>108</v>
      </c>
      <c r="AD10" s="233" t="s">
        <v>108</v>
      </c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C11" s="319"/>
      <c r="D11" s="319"/>
      <c r="E11" s="319"/>
      <c r="F11" s="319"/>
      <c r="G11" s="319"/>
      <c r="H11" s="319"/>
      <c r="I11" s="319"/>
      <c r="J11" s="319"/>
      <c r="K11" s="447"/>
      <c r="U11" s="447"/>
      <c r="X11" s="318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200</v>
      </c>
      <c r="D12" s="288" t="s">
        <v>99</v>
      </c>
      <c r="E12" s="67"/>
      <c r="F12" s="67" t="s">
        <v>18</v>
      </c>
      <c r="G12" s="321">
        <v>130</v>
      </c>
      <c r="H12" s="324">
        <v>24</v>
      </c>
      <c r="I12" s="327">
        <v>8</v>
      </c>
      <c r="J12" s="330">
        <v>2</v>
      </c>
      <c r="K12" s="447"/>
      <c r="L12" s="438" t="s">
        <v>111</v>
      </c>
      <c r="M12" s="112">
        <v>120</v>
      </c>
      <c r="N12" s="288" t="s">
        <v>99</v>
      </c>
      <c r="O12" s="67"/>
      <c r="P12" s="67" t="s">
        <v>44</v>
      </c>
      <c r="Q12" s="268">
        <v>133.19999999999999</v>
      </c>
      <c r="R12" s="269">
        <v>29.52</v>
      </c>
      <c r="S12" s="270">
        <v>2.4</v>
      </c>
      <c r="T12" s="271">
        <v>0.6</v>
      </c>
      <c r="U12" s="447"/>
      <c r="V12" s="438" t="s">
        <v>111</v>
      </c>
      <c r="W12" s="112">
        <v>130</v>
      </c>
      <c r="X12" s="366" t="s">
        <v>99</v>
      </c>
      <c r="Y12" s="67"/>
      <c r="Z12" s="67" t="s">
        <v>43</v>
      </c>
      <c r="AA12" s="321">
        <v>130</v>
      </c>
      <c r="AB12" s="269">
        <v>24.7</v>
      </c>
      <c r="AC12" s="270">
        <v>1.3</v>
      </c>
      <c r="AD12" s="271">
        <v>2.6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/>
      <c r="D13" s="289"/>
      <c r="E13" s="62"/>
      <c r="F13" s="62"/>
      <c r="G13" s="272" t="s">
        <v>108</v>
      </c>
      <c r="H13" s="273" t="s">
        <v>108</v>
      </c>
      <c r="I13" s="274" t="s">
        <v>108</v>
      </c>
      <c r="J13" s="275" t="s">
        <v>108</v>
      </c>
      <c r="K13" s="447"/>
      <c r="L13" s="439"/>
      <c r="M13" s="113"/>
      <c r="N13" s="289"/>
      <c r="O13" s="62"/>
      <c r="P13" s="62"/>
      <c r="Q13" s="272" t="s">
        <v>108</v>
      </c>
      <c r="R13" s="273" t="s">
        <v>108</v>
      </c>
      <c r="S13" s="274" t="s">
        <v>108</v>
      </c>
      <c r="T13" s="275" t="s">
        <v>108</v>
      </c>
      <c r="U13" s="447"/>
      <c r="V13" s="439"/>
      <c r="W13" s="113">
        <v>10</v>
      </c>
      <c r="X13" s="367" t="s">
        <v>99</v>
      </c>
      <c r="Y13" s="62"/>
      <c r="Z13" s="62" t="s">
        <v>19</v>
      </c>
      <c r="AA13" s="322">
        <v>23</v>
      </c>
      <c r="AB13" s="273">
        <v>0.70000000000000007</v>
      </c>
      <c r="AC13" s="274">
        <v>0.5</v>
      </c>
      <c r="AD13" s="331">
        <v>2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13">
        <v>15</v>
      </c>
      <c r="D14" s="289" t="s">
        <v>99</v>
      </c>
      <c r="E14" s="62"/>
      <c r="F14" s="62" t="s">
        <v>134</v>
      </c>
      <c r="G14" s="322">
        <v>60</v>
      </c>
      <c r="H14" s="325">
        <v>12</v>
      </c>
      <c r="I14" s="274">
        <v>1.5</v>
      </c>
      <c r="J14" s="275">
        <v>0.5</v>
      </c>
      <c r="K14" s="447"/>
      <c r="L14" s="439"/>
      <c r="M14" s="106">
        <v>1.5</v>
      </c>
      <c r="N14" s="289" t="s">
        <v>103</v>
      </c>
      <c r="O14" s="62"/>
      <c r="P14" s="62" t="s">
        <v>8</v>
      </c>
      <c r="Q14" s="272">
        <v>58.5</v>
      </c>
      <c r="R14" s="273">
        <v>1.2000000000000002</v>
      </c>
      <c r="S14" s="328">
        <v>12</v>
      </c>
      <c r="T14" s="275">
        <v>0.44999999999999996</v>
      </c>
      <c r="U14" s="447"/>
      <c r="V14" s="439"/>
      <c r="W14" s="113">
        <v>1</v>
      </c>
      <c r="X14" s="367" t="s">
        <v>101</v>
      </c>
      <c r="Y14" s="62"/>
      <c r="Z14" s="62" t="s">
        <v>17</v>
      </c>
      <c r="AA14" s="272">
        <v>35.4</v>
      </c>
      <c r="AB14" s="325">
        <v>1</v>
      </c>
      <c r="AC14" s="274">
        <v>6.3000000000000007</v>
      </c>
      <c r="AD14" s="275">
        <v>0.5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/>
      <c r="X15" s="367"/>
      <c r="Y15" s="62"/>
      <c r="Z15" s="62"/>
      <c r="AA15" s="272"/>
      <c r="AB15" s="273"/>
      <c r="AC15" s="274"/>
      <c r="AD15" s="275"/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367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323">
        <v>190</v>
      </c>
      <c r="H17" s="323">
        <v>36</v>
      </c>
      <c r="I17" s="199">
        <v>9.5</v>
      </c>
      <c r="J17" s="200">
        <v>2.5</v>
      </c>
      <c r="K17" s="447"/>
      <c r="L17" s="439"/>
      <c r="M17" s="113"/>
      <c r="N17" s="290"/>
      <c r="O17" s="197" t="s">
        <v>107</v>
      </c>
      <c r="P17" s="198"/>
      <c r="Q17" s="199">
        <v>191.7</v>
      </c>
      <c r="R17" s="199">
        <v>30.72</v>
      </c>
      <c r="S17" s="199">
        <v>14.4</v>
      </c>
      <c r="T17" s="200">
        <v>1.0499999999999998</v>
      </c>
      <c r="U17" s="447"/>
      <c r="V17" s="439"/>
      <c r="W17" s="113"/>
      <c r="X17" s="368"/>
      <c r="Y17" s="197" t="s">
        <v>107</v>
      </c>
      <c r="Z17" s="198"/>
      <c r="AA17" s="199">
        <v>188.4</v>
      </c>
      <c r="AB17" s="199">
        <v>26.4</v>
      </c>
      <c r="AC17" s="199">
        <v>8.1000000000000014</v>
      </c>
      <c r="AD17" s="200">
        <v>5.0999999999999996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369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C19" s="319"/>
      <c r="D19" s="319"/>
      <c r="E19" s="319"/>
      <c r="F19" s="319"/>
      <c r="G19" s="319"/>
      <c r="H19" s="319"/>
      <c r="I19" s="319"/>
      <c r="J19" s="319"/>
      <c r="K19" s="447"/>
      <c r="U19" s="447"/>
      <c r="X19" s="318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150</v>
      </c>
      <c r="D20" s="292" t="s">
        <v>99</v>
      </c>
      <c r="E20" s="87"/>
      <c r="F20" s="87" t="s">
        <v>23</v>
      </c>
      <c r="G20" s="321">
        <v>165</v>
      </c>
      <c r="H20" s="269">
        <v>34.5</v>
      </c>
      <c r="I20" s="327">
        <v>0</v>
      </c>
      <c r="J20" s="271">
        <v>3</v>
      </c>
      <c r="K20" s="447"/>
      <c r="L20" s="441" t="s">
        <v>112</v>
      </c>
      <c r="M20" s="139">
        <v>150</v>
      </c>
      <c r="N20" s="292" t="s">
        <v>99</v>
      </c>
      <c r="O20" s="87"/>
      <c r="P20" s="87" t="s">
        <v>51</v>
      </c>
      <c r="Q20" s="321">
        <v>165</v>
      </c>
      <c r="R20" s="269">
        <v>31.5</v>
      </c>
      <c r="S20" s="327">
        <v>0</v>
      </c>
      <c r="T20" s="271">
        <v>3.4499999999999997</v>
      </c>
      <c r="U20" s="447"/>
      <c r="V20" s="441" t="s">
        <v>112</v>
      </c>
      <c r="W20" s="139">
        <v>140</v>
      </c>
      <c r="X20" s="370" t="s">
        <v>99</v>
      </c>
      <c r="Y20" s="87"/>
      <c r="Z20" s="87" t="s">
        <v>86</v>
      </c>
      <c r="AA20" s="268">
        <v>218.39999999999998</v>
      </c>
      <c r="AB20" s="324">
        <v>28</v>
      </c>
      <c r="AC20" s="327">
        <v>0</v>
      </c>
      <c r="AD20" s="271">
        <v>11.2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120</v>
      </c>
      <c r="D21" s="293" t="s">
        <v>99</v>
      </c>
      <c r="E21" s="89"/>
      <c r="F21" s="89" t="s">
        <v>42</v>
      </c>
      <c r="G21" s="322">
        <v>156</v>
      </c>
      <c r="H21" s="273">
        <v>2.88</v>
      </c>
      <c r="I21" s="274">
        <v>34.32</v>
      </c>
      <c r="J21" s="275">
        <v>0.24</v>
      </c>
      <c r="K21" s="447"/>
      <c r="L21" s="442"/>
      <c r="M21" s="140">
        <v>180</v>
      </c>
      <c r="N21" s="293" t="s">
        <v>99</v>
      </c>
      <c r="O21" s="89"/>
      <c r="P21" s="89" t="s">
        <v>54</v>
      </c>
      <c r="Q21" s="322">
        <v>158.4</v>
      </c>
      <c r="R21" s="273">
        <v>1.8</v>
      </c>
      <c r="S21" s="274">
        <v>37.800000000000004</v>
      </c>
      <c r="T21" s="331">
        <v>0</v>
      </c>
      <c r="U21" s="447"/>
      <c r="V21" s="442"/>
      <c r="W21" s="140">
        <v>70</v>
      </c>
      <c r="X21" s="371" t="s">
        <v>99</v>
      </c>
      <c r="Y21" s="89"/>
      <c r="Z21" s="89" t="s">
        <v>87</v>
      </c>
      <c r="AA21" s="272">
        <v>97.3</v>
      </c>
      <c r="AB21" s="325">
        <v>3.01</v>
      </c>
      <c r="AC21" s="274">
        <v>19.389999999999997</v>
      </c>
      <c r="AD21" s="275">
        <v>0.35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5</v>
      </c>
      <c r="X22" s="371" t="s">
        <v>99</v>
      </c>
      <c r="Y22" s="89"/>
      <c r="Z22" s="89" t="s">
        <v>15</v>
      </c>
      <c r="AA22" s="272">
        <v>35.85</v>
      </c>
      <c r="AB22" s="273">
        <v>0.05</v>
      </c>
      <c r="AC22" s="328">
        <v>0</v>
      </c>
      <c r="AD22" s="275">
        <v>4.05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371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371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356.85</v>
      </c>
      <c r="H25" s="199">
        <v>37.43</v>
      </c>
      <c r="I25" s="199">
        <v>34.32</v>
      </c>
      <c r="J25" s="200">
        <v>7.29</v>
      </c>
      <c r="K25" s="447"/>
      <c r="L25" s="442"/>
      <c r="M25" s="140"/>
      <c r="N25" s="294"/>
      <c r="O25" s="197" t="s">
        <v>107</v>
      </c>
      <c r="P25" s="198"/>
      <c r="Q25" s="199">
        <v>359.25</v>
      </c>
      <c r="R25" s="199">
        <v>33.299999999999997</v>
      </c>
      <c r="S25" s="199">
        <v>37.800000000000004</v>
      </c>
      <c r="T25" s="332">
        <v>7.3934999999999995</v>
      </c>
      <c r="U25" s="447"/>
      <c r="V25" s="442"/>
      <c r="W25" s="140"/>
      <c r="X25" s="372"/>
      <c r="Y25" s="197" t="s">
        <v>107</v>
      </c>
      <c r="Z25" s="198"/>
      <c r="AA25" s="323">
        <v>351.55</v>
      </c>
      <c r="AB25" s="199">
        <v>31.06</v>
      </c>
      <c r="AC25" s="199">
        <v>19.389999999999997</v>
      </c>
      <c r="AD25" s="200">
        <v>15.599999999999998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373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thickBot="1" x14ac:dyDescent="0.35">
      <c r="A27" s="447"/>
      <c r="C27" s="319"/>
      <c r="D27" s="319"/>
      <c r="E27" s="319"/>
      <c r="F27" s="319"/>
      <c r="G27" s="319"/>
      <c r="H27" s="319"/>
      <c r="I27" s="319"/>
      <c r="J27" s="319"/>
      <c r="K27" s="447"/>
      <c r="U27" s="447"/>
      <c r="X27" s="318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4" t="s">
        <v>113</v>
      </c>
      <c r="C28" s="115">
        <v>20</v>
      </c>
      <c r="D28" s="296" t="s">
        <v>99</v>
      </c>
      <c r="E28" s="74"/>
      <c r="F28" s="74" t="s">
        <v>10</v>
      </c>
      <c r="G28" s="321">
        <v>72</v>
      </c>
      <c r="H28" s="269">
        <v>2.6</v>
      </c>
      <c r="I28" s="270">
        <v>13.600000000000001</v>
      </c>
      <c r="J28" s="271">
        <v>1.4000000000000001</v>
      </c>
      <c r="K28" s="447"/>
      <c r="L28" s="444" t="s">
        <v>113</v>
      </c>
      <c r="M28" s="115">
        <v>15</v>
      </c>
      <c r="N28" s="296" t="s">
        <v>99</v>
      </c>
      <c r="O28" s="74"/>
      <c r="P28" s="74" t="s">
        <v>40</v>
      </c>
      <c r="Q28" s="268">
        <v>57.449999999999996</v>
      </c>
      <c r="R28" s="324">
        <v>0.97499999999999998</v>
      </c>
      <c r="S28" s="327">
        <v>12.975</v>
      </c>
      <c r="T28" s="271">
        <v>0.15</v>
      </c>
      <c r="U28" s="447"/>
      <c r="V28" s="444" t="s">
        <v>113</v>
      </c>
      <c r="W28" s="115">
        <v>35</v>
      </c>
      <c r="X28" s="374" t="s">
        <v>99</v>
      </c>
      <c r="Y28" s="74"/>
      <c r="Z28" s="74" t="s">
        <v>145</v>
      </c>
      <c r="AA28" s="268">
        <v>70.699999999999989</v>
      </c>
      <c r="AB28" s="269">
        <v>3.8499999999999996</v>
      </c>
      <c r="AC28" s="270">
        <v>11.549999999999999</v>
      </c>
      <c r="AD28" s="271">
        <v>0.17499999999999999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5"/>
      <c r="C29" s="116">
        <v>20</v>
      </c>
      <c r="D29" s="297" t="s">
        <v>99</v>
      </c>
      <c r="E29" s="76"/>
      <c r="F29" s="76" t="s">
        <v>14</v>
      </c>
      <c r="G29" s="322">
        <v>120</v>
      </c>
      <c r="H29" s="273">
        <v>4.8000000000000007</v>
      </c>
      <c r="I29" s="274">
        <v>2.4000000000000004</v>
      </c>
      <c r="J29" s="275">
        <v>9.6000000000000014</v>
      </c>
      <c r="K29" s="447"/>
      <c r="L29" s="445"/>
      <c r="M29" s="116">
        <v>10</v>
      </c>
      <c r="N29" s="297" t="s">
        <v>99</v>
      </c>
      <c r="O29" s="76"/>
      <c r="P29" s="76" t="s">
        <v>27</v>
      </c>
      <c r="Q29" s="272">
        <v>65.400000000000006</v>
      </c>
      <c r="R29" s="273">
        <v>1.5</v>
      </c>
      <c r="S29" s="274">
        <v>1.4000000000000001</v>
      </c>
      <c r="T29" s="275">
        <v>6.5</v>
      </c>
      <c r="U29" s="447"/>
      <c r="V29" s="445"/>
      <c r="W29" s="116">
        <v>20</v>
      </c>
      <c r="X29" s="375" t="s">
        <v>99</v>
      </c>
      <c r="Y29" s="76"/>
      <c r="Z29" s="76" t="s">
        <v>80</v>
      </c>
      <c r="AA29" s="322">
        <v>32</v>
      </c>
      <c r="AB29" s="273">
        <v>0.4</v>
      </c>
      <c r="AC29" s="274">
        <v>1.706</v>
      </c>
      <c r="AD29" s="275">
        <v>2.9320000000000004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5"/>
      <c r="C30" s="116">
        <v>50</v>
      </c>
      <c r="D30" s="297" t="s">
        <v>99</v>
      </c>
      <c r="E30" s="76"/>
      <c r="F30" s="76" t="s">
        <v>25</v>
      </c>
      <c r="G30" s="322">
        <v>30</v>
      </c>
      <c r="H30" s="273">
        <v>0.5</v>
      </c>
      <c r="I30" s="328">
        <v>7</v>
      </c>
      <c r="J30" s="331">
        <v>0</v>
      </c>
      <c r="K30" s="447"/>
      <c r="L30" s="445"/>
      <c r="M30" s="116">
        <v>70</v>
      </c>
      <c r="N30" s="297" t="s">
        <v>99</v>
      </c>
      <c r="O30" s="76"/>
      <c r="P30" s="76" t="s">
        <v>26</v>
      </c>
      <c r="Q30" s="272">
        <v>31.499999999999996</v>
      </c>
      <c r="R30" s="273">
        <v>0.7</v>
      </c>
      <c r="S30" s="274">
        <v>3.5</v>
      </c>
      <c r="T30" s="331">
        <v>0</v>
      </c>
      <c r="U30" s="447"/>
      <c r="V30" s="445"/>
      <c r="W30" s="116">
        <v>5</v>
      </c>
      <c r="X30" s="375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5"/>
      <c r="C31" s="107"/>
      <c r="D31" s="297"/>
      <c r="E31" s="76"/>
      <c r="F31" s="76"/>
      <c r="G31" s="272" t="s">
        <v>108</v>
      </c>
      <c r="H31" s="273" t="s">
        <v>108</v>
      </c>
      <c r="I31" s="274" t="s">
        <v>108</v>
      </c>
      <c r="J31" s="275" t="s">
        <v>108</v>
      </c>
      <c r="K31" s="447"/>
      <c r="L31" s="445"/>
      <c r="M31" s="116">
        <v>50</v>
      </c>
      <c r="N31" s="297" t="s">
        <v>99</v>
      </c>
      <c r="O31" s="76"/>
      <c r="P31" s="76" t="s">
        <v>73</v>
      </c>
      <c r="Q31" s="272">
        <v>40</v>
      </c>
      <c r="R31" s="325">
        <v>5.5</v>
      </c>
      <c r="S31" s="274">
        <v>1.5</v>
      </c>
      <c r="T31" s="275">
        <v>1.1499999999999999</v>
      </c>
      <c r="U31" s="447"/>
      <c r="V31" s="445"/>
      <c r="W31" s="116">
        <v>50</v>
      </c>
      <c r="X31" s="375" t="s">
        <v>99</v>
      </c>
      <c r="Y31" s="76"/>
      <c r="Z31" s="76" t="s">
        <v>34</v>
      </c>
      <c r="AA31" s="322">
        <v>50</v>
      </c>
      <c r="AB31" s="273">
        <v>10.5</v>
      </c>
      <c r="AC31" s="274">
        <v>0.5</v>
      </c>
      <c r="AD31" s="331">
        <v>1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5"/>
      <c r="C32" s="107"/>
      <c r="D32" s="297"/>
      <c r="E32" s="184"/>
      <c r="F32" s="184"/>
      <c r="G32" s="276"/>
      <c r="H32" s="277"/>
      <c r="I32" s="278"/>
      <c r="J32" s="279"/>
      <c r="K32" s="447"/>
      <c r="L32" s="445"/>
      <c r="M32" s="107">
        <v>10</v>
      </c>
      <c r="N32" s="297" t="s">
        <v>99</v>
      </c>
      <c r="O32" s="184"/>
      <c r="P32" s="184" t="s">
        <v>20</v>
      </c>
      <c r="Q32" s="276">
        <v>48.6</v>
      </c>
      <c r="R32" s="277">
        <v>2</v>
      </c>
      <c r="S32" s="278">
        <v>3.3000000000000003</v>
      </c>
      <c r="T32" s="279">
        <v>3.1</v>
      </c>
      <c r="U32" s="447"/>
      <c r="V32" s="445"/>
      <c r="W32" s="107"/>
      <c r="X32" s="375"/>
      <c r="Y32" s="184"/>
      <c r="Z32" s="184"/>
      <c r="AA32" s="276" t="s">
        <v>108</v>
      </c>
      <c r="AB32" s="277" t="s">
        <v>108</v>
      </c>
      <c r="AC32" s="278" t="s">
        <v>108</v>
      </c>
      <c r="AD32" s="279" t="s">
        <v>108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5"/>
      <c r="C33" s="116"/>
      <c r="D33" s="297"/>
      <c r="E33" s="184"/>
      <c r="F33" s="184"/>
      <c r="G33" s="207"/>
      <c r="H33" s="216"/>
      <c r="I33" s="226"/>
      <c r="J33" s="232"/>
      <c r="K33" s="447"/>
      <c r="L33" s="445"/>
      <c r="M33" s="116"/>
      <c r="N33" s="297"/>
      <c r="O33" s="184"/>
      <c r="P33" s="184"/>
      <c r="Q33" s="207"/>
      <c r="R33" s="216"/>
      <c r="S33" s="226"/>
      <c r="T33" s="232"/>
      <c r="U33" s="447"/>
      <c r="V33" s="445"/>
      <c r="W33" s="116"/>
      <c r="X33" s="375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5"/>
      <c r="C34" s="116"/>
      <c r="D34" s="298"/>
      <c r="E34" s="197" t="s">
        <v>107</v>
      </c>
      <c r="F34" s="198"/>
      <c r="G34" s="323">
        <v>222</v>
      </c>
      <c r="H34" s="199">
        <v>7.9</v>
      </c>
      <c r="I34" s="199">
        <v>23</v>
      </c>
      <c r="J34" s="200">
        <v>11.000000000000002</v>
      </c>
      <c r="K34" s="447"/>
      <c r="L34" s="445"/>
      <c r="M34" s="116"/>
      <c r="N34" s="298"/>
      <c r="O34" s="197" t="s">
        <v>107</v>
      </c>
      <c r="P34" s="198"/>
      <c r="Q34" s="323">
        <v>242.95</v>
      </c>
      <c r="R34" s="199">
        <v>10.675000000000001</v>
      </c>
      <c r="S34" s="199">
        <v>22.675000000000001</v>
      </c>
      <c r="T34" s="200">
        <v>10.9</v>
      </c>
      <c r="U34" s="447"/>
      <c r="V34" s="445"/>
      <c r="W34" s="116"/>
      <c r="X34" s="376"/>
      <c r="Y34" s="197" t="s">
        <v>107</v>
      </c>
      <c r="Z34" s="198"/>
      <c r="AA34" s="199">
        <v>188.54999999999998</v>
      </c>
      <c r="AB34" s="199">
        <v>14.8</v>
      </c>
      <c r="AC34" s="199">
        <v>13.755999999999998</v>
      </c>
      <c r="AD34" s="200">
        <v>8.157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46"/>
      <c r="C35" s="117"/>
      <c r="D35" s="299"/>
      <c r="E35" s="185"/>
      <c r="F35" s="185"/>
      <c r="G35" s="208"/>
      <c r="H35" s="217"/>
      <c r="I35" s="227"/>
      <c r="J35" s="233"/>
      <c r="K35" s="447"/>
      <c r="L35" s="446"/>
      <c r="M35" s="117"/>
      <c r="N35" s="299"/>
      <c r="O35" s="185"/>
      <c r="P35" s="185"/>
      <c r="Q35" s="208"/>
      <c r="R35" s="217"/>
      <c r="S35" s="227"/>
      <c r="T35" s="233"/>
      <c r="U35" s="447"/>
      <c r="V35" s="446"/>
      <c r="W35" s="117"/>
      <c r="X35" s="377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thickBot="1" x14ac:dyDescent="0.35">
      <c r="A36" s="447"/>
      <c r="C36" s="319"/>
      <c r="D36" s="319"/>
      <c r="E36" s="319"/>
      <c r="F36" s="319"/>
      <c r="G36" s="319"/>
      <c r="H36" s="319"/>
      <c r="I36" s="319"/>
      <c r="J36" s="319"/>
      <c r="K36" s="447"/>
      <c r="U36" s="447"/>
      <c r="X36" s="318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80</v>
      </c>
      <c r="D37" s="300" t="s">
        <v>99</v>
      </c>
      <c r="E37" s="79"/>
      <c r="F37" s="79" t="s">
        <v>48</v>
      </c>
      <c r="G37" s="321">
        <v>172</v>
      </c>
      <c r="H37" s="269">
        <v>15.200000000000001</v>
      </c>
      <c r="I37" s="327">
        <v>0</v>
      </c>
      <c r="J37" s="330">
        <v>12</v>
      </c>
      <c r="K37" s="447"/>
      <c r="L37" s="432" t="s">
        <v>114</v>
      </c>
      <c r="M37" s="118">
        <v>80</v>
      </c>
      <c r="N37" s="300" t="s">
        <v>99</v>
      </c>
      <c r="O37" s="79"/>
      <c r="P37" s="79" t="s">
        <v>31</v>
      </c>
      <c r="Q37" s="268">
        <v>173.60000000000002</v>
      </c>
      <c r="R37" s="324">
        <v>16</v>
      </c>
      <c r="S37" s="327">
        <v>0</v>
      </c>
      <c r="T37" s="271">
        <v>11.200000000000001</v>
      </c>
      <c r="U37" s="447"/>
      <c r="V37" s="432" t="s">
        <v>114</v>
      </c>
      <c r="W37" s="118">
        <v>100</v>
      </c>
      <c r="X37" s="378" t="s">
        <v>99</v>
      </c>
      <c r="Y37" s="79"/>
      <c r="Z37" s="79" t="s">
        <v>45</v>
      </c>
      <c r="AA37" s="321">
        <v>170</v>
      </c>
      <c r="AB37" s="269">
        <v>19</v>
      </c>
      <c r="AC37" s="327">
        <v>0</v>
      </c>
      <c r="AD37" s="330">
        <v>10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100</v>
      </c>
      <c r="D38" s="301" t="s">
        <v>99</v>
      </c>
      <c r="E38" s="81"/>
      <c r="F38" s="81" t="s">
        <v>54</v>
      </c>
      <c r="G38" s="322">
        <v>88</v>
      </c>
      <c r="H38" s="325">
        <v>1</v>
      </c>
      <c r="I38" s="328">
        <v>21</v>
      </c>
      <c r="J38" s="331">
        <v>0</v>
      </c>
      <c r="K38" s="447"/>
      <c r="L38" s="433"/>
      <c r="M38" s="119">
        <v>70</v>
      </c>
      <c r="N38" s="301" t="s">
        <v>99</v>
      </c>
      <c r="O38" s="81"/>
      <c r="P38" s="81" t="s">
        <v>42</v>
      </c>
      <c r="Q38" s="322">
        <v>91</v>
      </c>
      <c r="R38" s="273">
        <v>1.68</v>
      </c>
      <c r="S38" s="328">
        <v>20.02</v>
      </c>
      <c r="T38" s="275">
        <v>0.13999999999999999</v>
      </c>
      <c r="U38" s="447"/>
      <c r="V38" s="433"/>
      <c r="W38" s="119">
        <v>100</v>
      </c>
      <c r="X38" s="379" t="s">
        <v>99</v>
      </c>
      <c r="Y38" s="81"/>
      <c r="Z38" s="81" t="s">
        <v>56</v>
      </c>
      <c r="AA38" s="322">
        <v>122</v>
      </c>
      <c r="AB38" s="325">
        <v>4</v>
      </c>
      <c r="AC38" s="328">
        <v>22</v>
      </c>
      <c r="AD38" s="331">
        <v>1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5</v>
      </c>
      <c r="D39" s="301" t="s">
        <v>99</v>
      </c>
      <c r="E39" s="81"/>
      <c r="F39" s="81" t="s">
        <v>15</v>
      </c>
      <c r="G39" s="272">
        <v>35.85</v>
      </c>
      <c r="H39" s="273">
        <v>0.05</v>
      </c>
      <c r="I39" s="328">
        <v>0</v>
      </c>
      <c r="J39" s="275">
        <v>4.05</v>
      </c>
      <c r="K39" s="447"/>
      <c r="L39" s="433"/>
      <c r="M39" s="119">
        <v>5</v>
      </c>
      <c r="N39" s="301" t="s">
        <v>99</v>
      </c>
      <c r="O39" s="81"/>
      <c r="P39" s="81" t="s">
        <v>15</v>
      </c>
      <c r="Q39" s="272">
        <v>35.85</v>
      </c>
      <c r="R39" s="273">
        <v>0.05</v>
      </c>
      <c r="S39" s="328">
        <v>0</v>
      </c>
      <c r="T39" s="275">
        <v>4.05</v>
      </c>
      <c r="U39" s="447"/>
      <c r="V39" s="433"/>
      <c r="W39" s="119">
        <v>5</v>
      </c>
      <c r="X39" s="379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79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79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361.85</v>
      </c>
      <c r="H42" s="199">
        <v>16.250000000000004</v>
      </c>
      <c r="I42" s="323">
        <v>37</v>
      </c>
      <c r="J42" s="200">
        <v>16.05</v>
      </c>
      <c r="K42" s="447"/>
      <c r="L42" s="433"/>
      <c r="M42" s="119"/>
      <c r="N42" s="302"/>
      <c r="O42" s="197" t="s">
        <v>107</v>
      </c>
      <c r="P42" s="198"/>
      <c r="Q42" s="199">
        <v>370.45000000000005</v>
      </c>
      <c r="R42" s="199">
        <v>21.51</v>
      </c>
      <c r="S42" s="199">
        <v>35.78</v>
      </c>
      <c r="T42" s="200">
        <v>16.850000000000001</v>
      </c>
      <c r="U42" s="447"/>
      <c r="V42" s="433"/>
      <c r="W42" s="119"/>
      <c r="X42" s="380"/>
      <c r="Y42" s="197" t="s">
        <v>107</v>
      </c>
      <c r="Z42" s="198"/>
      <c r="AA42" s="323">
        <v>403</v>
      </c>
      <c r="AB42" s="199">
        <v>23</v>
      </c>
      <c r="AC42" s="323">
        <v>38</v>
      </c>
      <c r="AD42" s="332">
        <v>15.95</v>
      </c>
    </row>
    <row r="43" spans="1:44" ht="15.6" thickTop="1" thickBot="1" x14ac:dyDescent="0.35">
      <c r="A43" s="447"/>
      <c r="B43" s="434"/>
      <c r="C43" s="303"/>
      <c r="D43" s="304"/>
      <c r="E43" s="306"/>
      <c r="F43" s="306"/>
      <c r="G43" s="307"/>
      <c r="H43" s="308"/>
      <c r="I43" s="309"/>
      <c r="J43" s="310"/>
      <c r="K43" s="447"/>
      <c r="L43" s="434"/>
      <c r="M43" s="303"/>
      <c r="N43" s="304"/>
      <c r="O43" s="306"/>
      <c r="P43" s="306"/>
      <c r="Q43" s="307"/>
      <c r="R43" s="308"/>
      <c r="S43" s="309"/>
      <c r="T43" s="310"/>
      <c r="U43" s="447"/>
      <c r="V43" s="434"/>
      <c r="W43" s="303"/>
      <c r="X43" s="381"/>
      <c r="Y43" s="306"/>
      <c r="Z43" s="306"/>
      <c r="AA43" s="307"/>
      <c r="AB43" s="308"/>
      <c r="AC43" s="309"/>
      <c r="AD43" s="310"/>
    </row>
    <row r="44" spans="1:44" ht="15" thickBot="1" x14ac:dyDescent="0.35">
      <c r="C44" s="319"/>
      <c r="D44" s="319"/>
      <c r="E44" s="319"/>
      <c r="F44" s="319"/>
      <c r="G44" s="319"/>
      <c r="H44" s="319"/>
      <c r="I44" s="319"/>
      <c r="J44" s="319"/>
      <c r="X44" s="318"/>
    </row>
    <row r="45" spans="1:44" ht="15" thickBot="1" x14ac:dyDescent="0.35">
      <c r="C45" s="128"/>
      <c r="D45" s="55"/>
      <c r="E45" s="63" t="s">
        <v>106</v>
      </c>
      <c r="F45" s="63"/>
      <c r="G45" s="212">
        <v>1517.55</v>
      </c>
      <c r="H45" s="221">
        <v>124.52999999999999</v>
      </c>
      <c r="I45" s="223">
        <v>131.52000000000001</v>
      </c>
      <c r="J45" s="280">
        <v>53.589999999999996</v>
      </c>
      <c r="M45" s="128"/>
      <c r="N45" s="55"/>
      <c r="O45" s="63" t="s">
        <v>106</v>
      </c>
      <c r="P45" s="63"/>
      <c r="Q45" s="212">
        <v>1554.0650000000001</v>
      </c>
      <c r="R45" s="221">
        <v>123.92821782178218</v>
      </c>
      <c r="S45" s="223">
        <v>136.17965346534652</v>
      </c>
      <c r="T45" s="280">
        <v>53.767509900990099</v>
      </c>
      <c r="W45" s="128"/>
      <c r="X45" s="382"/>
      <c r="Y45" s="63" t="s">
        <v>106</v>
      </c>
      <c r="Z45" s="63"/>
      <c r="AA45" s="212">
        <v>1521.4999999999998</v>
      </c>
      <c r="AB45" s="221">
        <v>120.86</v>
      </c>
      <c r="AC45" s="223">
        <v>119.246</v>
      </c>
      <c r="AD45" s="280">
        <v>58.006999999999998</v>
      </c>
    </row>
  </sheetData>
  <mergeCells count="22">
    <mergeCell ref="A4:A43"/>
    <mergeCell ref="B4:B10"/>
    <mergeCell ref="L4:L10"/>
    <mergeCell ref="V4:V10"/>
    <mergeCell ref="B12:B18"/>
    <mergeCell ref="L12:L18"/>
    <mergeCell ref="V12:V18"/>
    <mergeCell ref="B20:B26"/>
    <mergeCell ref="L20:L26"/>
    <mergeCell ref="V20:V26"/>
    <mergeCell ref="B37:B43"/>
    <mergeCell ref="L37:L43"/>
    <mergeCell ref="V37:V43"/>
    <mergeCell ref="K4:K43"/>
    <mergeCell ref="U4:U43"/>
    <mergeCell ref="AG2:AH2"/>
    <mergeCell ref="AJ2:AK2"/>
    <mergeCell ref="AN2:AO2"/>
    <mergeCell ref="AQ2:AR2"/>
    <mergeCell ref="B28:B35"/>
    <mergeCell ref="L28:L35"/>
    <mergeCell ref="V28:V35"/>
  </mergeCells>
  <conditionalFormatting sqref="AF4:AH4 AH5:AH28 AH30:AH36">
    <cfRule type="expression" dxfId="268" priority="18">
      <formula>#REF!&lt;&gt;""</formula>
    </cfRule>
  </conditionalFormatting>
  <conditionalFormatting sqref="AI4">
    <cfRule type="expression" dxfId="267" priority="17">
      <formula>#REF!&lt;&gt;""</formula>
    </cfRule>
  </conditionalFormatting>
  <conditionalFormatting sqref="AJ4:AK4 AK5:AK28 AK30:AK36">
    <cfRule type="expression" dxfId="266" priority="16">
      <formula>#REF!&lt;&gt;""</formula>
    </cfRule>
  </conditionalFormatting>
  <conditionalFormatting sqref="AF6:AG6">
    <cfRule type="expression" dxfId="265" priority="15">
      <formula>#REF!&lt;&gt;""</formula>
    </cfRule>
  </conditionalFormatting>
  <conditionalFormatting sqref="AI6">
    <cfRule type="expression" dxfId="264" priority="14">
      <formula>#REF!&lt;&gt;""</formula>
    </cfRule>
  </conditionalFormatting>
  <conditionalFormatting sqref="AJ6">
    <cfRule type="expression" dxfId="263" priority="13">
      <formula>#REF!&lt;&gt;""</formula>
    </cfRule>
  </conditionalFormatting>
  <conditionalFormatting sqref="AF30:AG30 AI30:AJ30">
    <cfRule type="expression" dxfId="262" priority="12">
      <formula>$L25&lt;&gt;""</formula>
    </cfRule>
  </conditionalFormatting>
  <conditionalFormatting sqref="AF31:AG31 AI31:AJ31">
    <cfRule type="expression" dxfId="261" priority="19">
      <formula>$L25&lt;&gt;""</formula>
    </cfRule>
  </conditionalFormatting>
  <conditionalFormatting sqref="AO32:AO38">
    <cfRule type="expression" dxfId="260" priority="11">
      <formula>#REF!&lt;&gt;""</formula>
    </cfRule>
  </conditionalFormatting>
  <conditionalFormatting sqref="AH29">
    <cfRule type="expression" dxfId="259" priority="6">
      <formula>#REF!&lt;&gt;""</formula>
    </cfRule>
  </conditionalFormatting>
  <conditionalFormatting sqref="AR32:AR38">
    <cfRule type="expression" dxfId="258" priority="10">
      <formula>#REF!&lt;&gt;""</formula>
    </cfRule>
  </conditionalFormatting>
  <conditionalFormatting sqref="AO8">
    <cfRule type="expression" dxfId="257" priority="4">
      <formula>#REF!&lt;&gt;""</formula>
    </cfRule>
  </conditionalFormatting>
  <conditionalFormatting sqref="AR8">
    <cfRule type="expression" dxfId="256" priority="3">
      <formula>#REF!&lt;&gt;""</formula>
    </cfRule>
  </conditionalFormatting>
  <conditionalFormatting sqref="AH37:AH38">
    <cfRule type="expression" dxfId="255" priority="2">
      <formula>#REF!&lt;&gt;""</formula>
    </cfRule>
  </conditionalFormatting>
  <conditionalFormatting sqref="AM9:AN9 AP9:AQ9">
    <cfRule type="expression" dxfId="254" priority="9">
      <formula>$L8&lt;&gt;""</formula>
    </cfRule>
  </conditionalFormatting>
  <conditionalFormatting sqref="AO4:AO7 AO9:AO31">
    <cfRule type="expression" dxfId="253" priority="8">
      <formula>#REF!&lt;&gt;""</formula>
    </cfRule>
  </conditionalFormatting>
  <conditionalFormatting sqref="AR4:AR7 AR9:AR31">
    <cfRule type="expression" dxfId="252" priority="7">
      <formula>#REF!&lt;&gt;""</formula>
    </cfRule>
  </conditionalFormatting>
  <conditionalFormatting sqref="AK37:AK38">
    <cfRule type="expression" dxfId="251" priority="1">
      <formula>#REF!&lt;&gt;""</formula>
    </cfRule>
  </conditionalFormatting>
  <conditionalFormatting sqref="AK29">
    <cfRule type="expression" dxfId="250" priority="5">
      <formula>#REF!&lt;&gt;""</formula>
    </cfRule>
  </conditionalFormatting>
  <dataValidations disablePrompts="1" count="2">
    <dataValidation type="list" showInputMessage="1" showErrorMessage="1" sqref="P28:P33 P10:P16 Z10:Z16 Z4:Z8 P4:P8 Z28:Z33 Z35:Z41 P35:P41 P18:P24 F4:F45 Z18:Z24" xr:uid="{00000000-0002-0000-0400-000000000000}">
      <formula1>$A$169:$A$826</formula1>
    </dataValidation>
    <dataValidation type="list" showInputMessage="1" showErrorMessage="1" sqref="AF29:AF31 AI29:AI31 AF4 AI4 AF6 AI6" xr:uid="{00000000-0002-0000-0400-000001000000}">
      <formula1>$A$2:$A$686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R45"/>
  <sheetViews>
    <sheetView topLeftCell="N1" zoomScale="70" zoomScaleNormal="70" workbookViewId="0">
      <selection activeCell="G29" activeCellId="1" sqref="G5 G29"/>
    </sheetView>
  </sheetViews>
  <sheetFormatPr defaultRowHeight="14.4" x14ac:dyDescent="0.3"/>
  <cols>
    <col min="1" max="1" width="7" customWidth="1"/>
    <col min="2" max="2" width="6.6640625" customWidth="1"/>
    <col min="3" max="3" width="5.6640625" customWidth="1"/>
    <col min="4" max="4" width="8.109375" customWidth="1"/>
    <col min="5" max="5" width="8.33203125" bestFit="1" customWidth="1"/>
    <col min="6" max="6" width="23.44140625" bestFit="1" customWidth="1"/>
    <col min="7" max="7" width="7.109375" bestFit="1" customWidth="1"/>
    <col min="8" max="8" width="7.5546875" bestFit="1" customWidth="1"/>
    <col min="9" max="9" width="8.21875" bestFit="1" customWidth="1"/>
    <col min="10" max="10" width="4.88671875" bestFit="1" customWidth="1"/>
    <col min="11" max="11" width="7.109375" customWidth="1"/>
    <col min="12" max="12" width="6.21875" customWidth="1"/>
    <col min="13" max="13" width="6" customWidth="1"/>
    <col min="14" max="14" width="8.21875" customWidth="1"/>
    <col min="15" max="15" width="8.33203125" bestFit="1" customWidth="1"/>
    <col min="16" max="16" width="23.109375" bestFit="1" customWidth="1"/>
    <col min="17" max="17" width="7.109375" bestFit="1" customWidth="1"/>
    <col min="18" max="18" width="7.5546875" bestFit="1" customWidth="1"/>
    <col min="19" max="19" width="8.21875" bestFit="1" customWidth="1"/>
    <col min="20" max="20" width="4.88671875" bestFit="1" customWidth="1"/>
    <col min="21" max="21" width="6.77734375" customWidth="1"/>
    <col min="22" max="22" width="5.6640625" customWidth="1"/>
    <col min="23" max="23" width="5.5546875" customWidth="1"/>
    <col min="25" max="25" width="7.5546875" customWidth="1"/>
    <col min="26" max="26" width="25.21875" bestFit="1" customWidth="1"/>
    <col min="27" max="27" width="7.109375" bestFit="1" customWidth="1"/>
    <col min="28" max="28" width="7.5546875" bestFit="1" customWidth="1"/>
    <col min="29" max="29" width="8.21875" bestFit="1" customWidth="1"/>
    <col min="30" max="30" width="4.88671875" bestFit="1" customWidth="1"/>
    <col min="32" max="32" width="26.77734375" bestFit="1" customWidth="1"/>
    <col min="33" max="33" width="4.44140625" bestFit="1" customWidth="1"/>
    <col min="34" max="34" width="2.33203125" bestFit="1" customWidth="1"/>
    <col min="35" max="35" width="26.77734375" bestFit="1" customWidth="1"/>
    <col min="36" max="36" width="4.44140625" bestFit="1" customWidth="1"/>
    <col min="37" max="37" width="3" bestFit="1" customWidth="1"/>
    <col min="39" max="39" width="16.6640625" bestFit="1" customWidth="1"/>
    <col min="40" max="40" width="4.44140625" bestFit="1" customWidth="1"/>
    <col min="41" max="41" width="3" bestFit="1" customWidth="1"/>
    <col min="42" max="42" width="20.77734375" bestFit="1" customWidth="1"/>
    <col min="43" max="43" width="4.44140625" bestFit="1" customWidth="1"/>
    <col min="44" max="44" width="3.44140625" bestFit="1" customWidth="1"/>
  </cols>
  <sheetData>
    <row r="1" spans="1:44" ht="15" thickBot="1" x14ac:dyDescent="0.35"/>
    <row r="2" spans="1:44" ht="30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M3" s="3"/>
      <c r="N3" s="3"/>
      <c r="P3" s="7"/>
      <c r="Q3" s="7"/>
      <c r="R3" s="7"/>
      <c r="S3" s="7"/>
      <c r="T3" s="7"/>
      <c r="V3" s="7"/>
      <c r="W3" s="3"/>
      <c r="X3" s="384"/>
      <c r="Z3" s="7"/>
      <c r="AA3" s="7"/>
      <c r="AB3" s="7"/>
      <c r="AC3" s="7"/>
      <c r="AD3" s="7"/>
    </row>
    <row r="4" spans="1:44" ht="15" customHeight="1" thickTop="1" x14ac:dyDescent="0.3">
      <c r="A4" s="447" t="s">
        <v>116</v>
      </c>
      <c r="B4" s="435" t="s">
        <v>110</v>
      </c>
      <c r="C4" s="281">
        <v>2</v>
      </c>
      <c r="D4" s="282" t="s">
        <v>100</v>
      </c>
      <c r="E4" s="66"/>
      <c r="F4" s="66" t="s">
        <v>5</v>
      </c>
      <c r="G4" s="321">
        <v>160</v>
      </c>
      <c r="H4" s="324">
        <v>12</v>
      </c>
      <c r="I4" s="327">
        <v>0</v>
      </c>
      <c r="J4" s="330">
        <v>10</v>
      </c>
      <c r="K4" s="447" t="s">
        <v>116</v>
      </c>
      <c r="L4" s="435" t="s">
        <v>110</v>
      </c>
      <c r="M4" s="281">
        <v>65</v>
      </c>
      <c r="N4" s="282" t="s">
        <v>99</v>
      </c>
      <c r="O4" s="66"/>
      <c r="P4" s="66" t="s">
        <v>6</v>
      </c>
      <c r="Q4" s="268">
        <v>154.11500000000001</v>
      </c>
      <c r="R4" s="269">
        <v>12.545000000000002</v>
      </c>
      <c r="S4" s="270">
        <v>0.39</v>
      </c>
      <c r="T4" s="271">
        <v>11.375</v>
      </c>
      <c r="U4" s="447" t="s">
        <v>116</v>
      </c>
      <c r="V4" s="435" t="s">
        <v>110</v>
      </c>
      <c r="W4" s="281">
        <v>200</v>
      </c>
      <c r="X4" s="362" t="s">
        <v>99</v>
      </c>
      <c r="Y4" s="66"/>
      <c r="Z4" s="66" t="s">
        <v>73</v>
      </c>
      <c r="AA4" s="321">
        <v>160</v>
      </c>
      <c r="AB4" s="269">
        <v>22</v>
      </c>
      <c r="AC4" s="270">
        <v>6</v>
      </c>
      <c r="AD4" s="271">
        <v>4.5999999999999996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27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272">
        <v>141</v>
      </c>
      <c r="R5" s="273">
        <v>7.6782178217821775</v>
      </c>
      <c r="S5" s="274">
        <v>23.034653465346533</v>
      </c>
      <c r="T5" s="275">
        <v>0.34900990099009899</v>
      </c>
      <c r="U5" s="447"/>
      <c r="V5" s="436"/>
      <c r="W5" s="283">
        <v>140</v>
      </c>
      <c r="X5" s="363" t="s">
        <v>99</v>
      </c>
      <c r="Y5" s="60"/>
      <c r="Z5" s="60" t="s">
        <v>29</v>
      </c>
      <c r="AA5" s="322">
        <v>140</v>
      </c>
      <c r="AB5" s="325">
        <v>0</v>
      </c>
      <c r="AC5" s="274">
        <v>32.199999999999996</v>
      </c>
      <c r="AD5" s="275">
        <v>1.4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50</v>
      </c>
      <c r="D6" s="284" t="s">
        <v>99</v>
      </c>
      <c r="E6" s="60"/>
      <c r="F6" s="60" t="s">
        <v>43</v>
      </c>
      <c r="G6" s="322">
        <v>50</v>
      </c>
      <c r="H6" s="273">
        <v>9.5</v>
      </c>
      <c r="I6" s="274">
        <v>0.5</v>
      </c>
      <c r="J6" s="275">
        <v>1</v>
      </c>
      <c r="K6" s="447"/>
      <c r="L6" s="436"/>
      <c r="M6" s="283">
        <v>20</v>
      </c>
      <c r="N6" s="284" t="s">
        <v>99</v>
      </c>
      <c r="O6" s="60"/>
      <c r="P6" s="60" t="s">
        <v>41</v>
      </c>
      <c r="Q6" s="272">
        <v>55.6</v>
      </c>
      <c r="R6" s="273">
        <v>5.4</v>
      </c>
      <c r="S6" s="274">
        <v>0.4</v>
      </c>
      <c r="T6" s="275">
        <v>3.2</v>
      </c>
      <c r="U6" s="447"/>
      <c r="V6" s="436"/>
      <c r="W6" s="283">
        <v>15</v>
      </c>
      <c r="X6" s="363" t="s">
        <v>99</v>
      </c>
      <c r="Y6" s="60"/>
      <c r="Z6" s="60" t="s">
        <v>14</v>
      </c>
      <c r="AA6" s="322">
        <v>90</v>
      </c>
      <c r="AB6" s="273">
        <v>3.5999999999999996</v>
      </c>
      <c r="AC6" s="274">
        <v>1.7999999999999998</v>
      </c>
      <c r="AD6" s="275">
        <v>7.1999999999999993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/>
      <c r="X7" s="363"/>
      <c r="Y7" s="60"/>
      <c r="Z7" s="60"/>
      <c r="AA7" s="272"/>
      <c r="AB7" s="273"/>
      <c r="AC7" s="274"/>
      <c r="AD7" s="275"/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363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386.85</v>
      </c>
      <c r="H9" s="199">
        <v>26.95</v>
      </c>
      <c r="I9" s="199">
        <v>27.7</v>
      </c>
      <c r="J9" s="200">
        <v>16.75</v>
      </c>
      <c r="K9" s="447"/>
      <c r="L9" s="436"/>
      <c r="M9" s="283"/>
      <c r="N9" s="285"/>
      <c r="O9" s="197" t="s">
        <v>107</v>
      </c>
      <c r="P9" s="198"/>
      <c r="Q9" s="199">
        <v>389.71500000000003</v>
      </c>
      <c r="R9" s="199">
        <v>27.723217821782178</v>
      </c>
      <c r="S9" s="199">
        <v>25.524653465346532</v>
      </c>
      <c r="T9" s="200">
        <v>17.574009900990099</v>
      </c>
      <c r="U9" s="447"/>
      <c r="V9" s="436"/>
      <c r="W9" s="283"/>
      <c r="X9" s="364"/>
      <c r="Y9" s="197" t="s">
        <v>107</v>
      </c>
      <c r="Z9" s="198"/>
      <c r="AA9" s="323">
        <v>390</v>
      </c>
      <c r="AB9" s="199">
        <v>25.6</v>
      </c>
      <c r="AC9" s="199">
        <v>39.999999999999993</v>
      </c>
      <c r="AD9" s="200">
        <v>13.2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/>
      <c r="H10" s="217"/>
      <c r="I10" s="227"/>
      <c r="J10" s="233"/>
      <c r="K10" s="447"/>
      <c r="L10" s="437"/>
      <c r="M10" s="286"/>
      <c r="N10" s="287"/>
      <c r="O10" s="174"/>
      <c r="P10" s="174"/>
      <c r="Q10" s="208"/>
      <c r="R10" s="217"/>
      <c r="S10" s="227"/>
      <c r="T10" s="233"/>
      <c r="U10" s="447"/>
      <c r="V10" s="437"/>
      <c r="W10" s="286"/>
      <c r="X10" s="365"/>
      <c r="Y10" s="174"/>
      <c r="Z10" s="174"/>
      <c r="AA10" s="208"/>
      <c r="AB10" s="217"/>
      <c r="AC10" s="227"/>
      <c r="AD10" s="233"/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C11" s="319"/>
      <c r="D11" s="319"/>
      <c r="E11" s="319"/>
      <c r="F11" s="319"/>
      <c r="G11" s="319"/>
      <c r="H11" s="319"/>
      <c r="I11" s="319"/>
      <c r="J11" s="319"/>
      <c r="K11" s="447"/>
      <c r="U11" s="447"/>
      <c r="X11" s="318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250</v>
      </c>
      <c r="D12" s="288" t="s">
        <v>99</v>
      </c>
      <c r="E12" s="67"/>
      <c r="F12" s="67" t="s">
        <v>18</v>
      </c>
      <c r="G12" s="321">
        <v>162.5</v>
      </c>
      <c r="H12" s="324">
        <v>30</v>
      </c>
      <c r="I12" s="327">
        <v>10</v>
      </c>
      <c r="J12" s="330">
        <v>2.5</v>
      </c>
      <c r="K12" s="447"/>
      <c r="L12" s="438" t="s">
        <v>111</v>
      </c>
      <c r="M12" s="112">
        <v>145</v>
      </c>
      <c r="N12" s="288" t="s">
        <v>99</v>
      </c>
      <c r="O12" s="67"/>
      <c r="P12" s="67" t="s">
        <v>44</v>
      </c>
      <c r="Q12" s="268">
        <v>160.94999999999999</v>
      </c>
      <c r="R12" s="269">
        <v>35.67</v>
      </c>
      <c r="S12" s="270">
        <v>2.9</v>
      </c>
      <c r="T12" s="271">
        <v>0.72499999999999998</v>
      </c>
      <c r="U12" s="447"/>
      <c r="V12" s="438" t="s">
        <v>111</v>
      </c>
      <c r="W12" s="112">
        <v>160</v>
      </c>
      <c r="X12" s="366" t="s">
        <v>99</v>
      </c>
      <c r="Y12" s="67"/>
      <c r="Z12" s="67" t="s">
        <v>43</v>
      </c>
      <c r="AA12" s="321">
        <v>160</v>
      </c>
      <c r="AB12" s="269">
        <v>30.400000000000002</v>
      </c>
      <c r="AC12" s="270">
        <v>1.6</v>
      </c>
      <c r="AD12" s="271">
        <v>3.2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/>
      <c r="D13" s="289"/>
      <c r="E13" s="62"/>
      <c r="F13" s="62"/>
      <c r="G13" s="272" t="s">
        <v>108</v>
      </c>
      <c r="H13" s="273" t="s">
        <v>108</v>
      </c>
      <c r="I13" s="274" t="s">
        <v>108</v>
      </c>
      <c r="J13" s="275" t="s">
        <v>108</v>
      </c>
      <c r="K13" s="447"/>
      <c r="L13" s="439"/>
      <c r="M13" s="113"/>
      <c r="N13" s="289"/>
      <c r="O13" s="62"/>
      <c r="P13" s="62"/>
      <c r="Q13" s="272" t="s">
        <v>108</v>
      </c>
      <c r="R13" s="273" t="s">
        <v>108</v>
      </c>
      <c r="S13" s="274" t="s">
        <v>108</v>
      </c>
      <c r="T13" s="275" t="s">
        <v>108</v>
      </c>
      <c r="U13" s="447"/>
      <c r="V13" s="439"/>
      <c r="W13" s="113">
        <v>10</v>
      </c>
      <c r="X13" s="367" t="s">
        <v>99</v>
      </c>
      <c r="Y13" s="62"/>
      <c r="Z13" s="62" t="s">
        <v>19</v>
      </c>
      <c r="AA13" s="322">
        <v>23</v>
      </c>
      <c r="AB13" s="273">
        <v>0.70000000000000007</v>
      </c>
      <c r="AC13" s="274">
        <v>0.5</v>
      </c>
      <c r="AD13" s="331">
        <v>2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13">
        <v>15</v>
      </c>
      <c r="D14" s="289" t="s">
        <v>99</v>
      </c>
      <c r="E14" s="62"/>
      <c r="F14" s="62" t="s">
        <v>134</v>
      </c>
      <c r="G14" s="322">
        <v>60</v>
      </c>
      <c r="H14" s="325">
        <v>12</v>
      </c>
      <c r="I14" s="274">
        <v>1.5</v>
      </c>
      <c r="J14" s="275">
        <v>0.5</v>
      </c>
      <c r="K14" s="447"/>
      <c r="L14" s="439"/>
      <c r="M14" s="106">
        <v>1.5</v>
      </c>
      <c r="N14" s="289" t="s">
        <v>103</v>
      </c>
      <c r="O14" s="62"/>
      <c r="P14" s="62" t="s">
        <v>8</v>
      </c>
      <c r="Q14" s="272">
        <v>58.5</v>
      </c>
      <c r="R14" s="273">
        <v>1.2000000000000002</v>
      </c>
      <c r="S14" s="328">
        <v>12</v>
      </c>
      <c r="T14" s="275">
        <v>0.44999999999999996</v>
      </c>
      <c r="U14" s="447"/>
      <c r="V14" s="439"/>
      <c r="W14" s="113">
        <v>1</v>
      </c>
      <c r="X14" s="367" t="s">
        <v>101</v>
      </c>
      <c r="Y14" s="62"/>
      <c r="Z14" s="62" t="s">
        <v>17</v>
      </c>
      <c r="AA14" s="272">
        <v>35.4</v>
      </c>
      <c r="AB14" s="325">
        <v>1</v>
      </c>
      <c r="AC14" s="274">
        <v>6.3000000000000007</v>
      </c>
      <c r="AD14" s="275">
        <v>0.5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/>
      <c r="X15" s="367"/>
      <c r="Y15" s="62"/>
      <c r="Z15" s="62"/>
      <c r="AA15" s="272"/>
      <c r="AB15" s="273"/>
      <c r="AC15" s="274"/>
      <c r="AD15" s="275"/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367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323">
        <v>222.5</v>
      </c>
      <c r="H17" s="323">
        <v>42</v>
      </c>
      <c r="I17" s="199">
        <v>11.5</v>
      </c>
      <c r="J17" s="200">
        <v>3</v>
      </c>
      <c r="K17" s="447"/>
      <c r="L17" s="439"/>
      <c r="M17" s="113"/>
      <c r="N17" s="290"/>
      <c r="O17" s="197" t="s">
        <v>107</v>
      </c>
      <c r="P17" s="198"/>
      <c r="Q17" s="199">
        <v>219.45</v>
      </c>
      <c r="R17" s="199">
        <v>36.870000000000005</v>
      </c>
      <c r="S17" s="199">
        <v>14.9</v>
      </c>
      <c r="T17" s="200">
        <v>1.1749999999999998</v>
      </c>
      <c r="U17" s="447"/>
      <c r="V17" s="439"/>
      <c r="W17" s="113"/>
      <c r="X17" s="368"/>
      <c r="Y17" s="197" t="s">
        <v>107</v>
      </c>
      <c r="Z17" s="198"/>
      <c r="AA17" s="199">
        <v>218.4</v>
      </c>
      <c r="AB17" s="199">
        <v>32.1</v>
      </c>
      <c r="AC17" s="199">
        <v>8.4</v>
      </c>
      <c r="AD17" s="200">
        <v>5.7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369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C19" s="319"/>
      <c r="D19" s="319"/>
      <c r="E19" s="319"/>
      <c r="F19" s="319"/>
      <c r="G19" s="319"/>
      <c r="H19" s="319"/>
      <c r="I19" s="319"/>
      <c r="J19" s="319"/>
      <c r="K19" s="447"/>
      <c r="U19" s="447"/>
      <c r="X19" s="318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150</v>
      </c>
      <c r="D20" s="292" t="s">
        <v>99</v>
      </c>
      <c r="E20" s="87"/>
      <c r="F20" s="87" t="s">
        <v>23</v>
      </c>
      <c r="G20" s="321">
        <v>165</v>
      </c>
      <c r="H20" s="269">
        <v>34.5</v>
      </c>
      <c r="I20" s="327">
        <v>0</v>
      </c>
      <c r="J20" s="271">
        <v>3</v>
      </c>
      <c r="K20" s="447"/>
      <c r="L20" s="441" t="s">
        <v>112</v>
      </c>
      <c r="M20" s="139">
        <v>150</v>
      </c>
      <c r="N20" s="292" t="s">
        <v>99</v>
      </c>
      <c r="O20" s="87"/>
      <c r="P20" s="87" t="s">
        <v>51</v>
      </c>
      <c r="Q20" s="321">
        <v>165</v>
      </c>
      <c r="R20" s="269">
        <v>31.5</v>
      </c>
      <c r="S20" s="327">
        <v>0</v>
      </c>
      <c r="T20" s="271">
        <v>3.4499999999999997</v>
      </c>
      <c r="U20" s="447"/>
      <c r="V20" s="441" t="s">
        <v>112</v>
      </c>
      <c r="W20" s="139">
        <v>150</v>
      </c>
      <c r="X20" s="370" t="s">
        <v>99</v>
      </c>
      <c r="Y20" s="87"/>
      <c r="Z20" s="87" t="s">
        <v>86</v>
      </c>
      <c r="AA20" s="268">
        <v>234</v>
      </c>
      <c r="AB20" s="324">
        <v>30</v>
      </c>
      <c r="AC20" s="327">
        <v>0</v>
      </c>
      <c r="AD20" s="271">
        <v>12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150</v>
      </c>
      <c r="D21" s="293" t="s">
        <v>99</v>
      </c>
      <c r="E21" s="89"/>
      <c r="F21" s="89" t="s">
        <v>42</v>
      </c>
      <c r="G21" s="322">
        <v>195</v>
      </c>
      <c r="H21" s="273">
        <v>3.5999999999999996</v>
      </c>
      <c r="I21" s="274">
        <v>42.900000000000006</v>
      </c>
      <c r="J21" s="275">
        <v>0.30000000000000004</v>
      </c>
      <c r="K21" s="447"/>
      <c r="L21" s="442"/>
      <c r="M21" s="140">
        <v>220.00000000000003</v>
      </c>
      <c r="N21" s="293" t="s">
        <v>99</v>
      </c>
      <c r="O21" s="89"/>
      <c r="P21" s="89" t="s">
        <v>54</v>
      </c>
      <c r="Q21" s="322">
        <v>193.60000000000002</v>
      </c>
      <c r="R21" s="273">
        <v>2.2000000000000002</v>
      </c>
      <c r="S21" s="274">
        <v>46.2</v>
      </c>
      <c r="T21" s="331">
        <v>0</v>
      </c>
      <c r="U21" s="447"/>
      <c r="V21" s="442"/>
      <c r="W21" s="140">
        <v>100</v>
      </c>
      <c r="X21" s="371" t="s">
        <v>99</v>
      </c>
      <c r="Y21" s="89"/>
      <c r="Z21" s="89" t="s">
        <v>87</v>
      </c>
      <c r="AA21" s="272">
        <v>139</v>
      </c>
      <c r="AB21" s="325">
        <v>4.3</v>
      </c>
      <c r="AC21" s="274">
        <v>27.7</v>
      </c>
      <c r="AD21" s="275">
        <v>0.5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5</v>
      </c>
      <c r="X22" s="371" t="s">
        <v>99</v>
      </c>
      <c r="Y22" s="89"/>
      <c r="Z22" s="89" t="s">
        <v>15</v>
      </c>
      <c r="AA22" s="272">
        <v>35.85</v>
      </c>
      <c r="AB22" s="273">
        <v>0.05</v>
      </c>
      <c r="AC22" s="328">
        <v>0</v>
      </c>
      <c r="AD22" s="275">
        <v>4.05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371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371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395.85</v>
      </c>
      <c r="H25" s="199">
        <v>38.15</v>
      </c>
      <c r="I25" s="199">
        <v>42.900000000000006</v>
      </c>
      <c r="J25" s="200">
        <v>7.35</v>
      </c>
      <c r="K25" s="447"/>
      <c r="L25" s="442"/>
      <c r="M25" s="140"/>
      <c r="N25" s="294"/>
      <c r="O25" s="197" t="s">
        <v>107</v>
      </c>
      <c r="P25" s="198"/>
      <c r="Q25" s="199">
        <v>394.45000000000005</v>
      </c>
      <c r="R25" s="199">
        <v>33.700000000000003</v>
      </c>
      <c r="S25" s="199">
        <v>46.2</v>
      </c>
      <c r="T25" s="332">
        <v>7.3934999999999995</v>
      </c>
      <c r="U25" s="447"/>
      <c r="V25" s="442"/>
      <c r="W25" s="140"/>
      <c r="X25" s="372"/>
      <c r="Y25" s="197" t="s">
        <v>107</v>
      </c>
      <c r="Z25" s="198"/>
      <c r="AA25" s="323">
        <v>408.85</v>
      </c>
      <c r="AB25" s="199">
        <v>34.349999999999994</v>
      </c>
      <c r="AC25" s="199">
        <v>27.7</v>
      </c>
      <c r="AD25" s="200">
        <v>16.55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373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thickBot="1" x14ac:dyDescent="0.35">
      <c r="A27" s="447"/>
      <c r="C27" s="319"/>
      <c r="D27" s="319"/>
      <c r="E27" s="319"/>
      <c r="F27" s="319"/>
      <c r="G27" s="319"/>
      <c r="H27" s="319"/>
      <c r="I27" s="319"/>
      <c r="J27" s="319"/>
      <c r="K27" s="447"/>
      <c r="U27" s="447"/>
      <c r="X27" s="318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4" t="s">
        <v>113</v>
      </c>
      <c r="C28" s="115">
        <v>30</v>
      </c>
      <c r="D28" s="296" t="s">
        <v>99</v>
      </c>
      <c r="E28" s="74"/>
      <c r="F28" s="74" t="s">
        <v>10</v>
      </c>
      <c r="G28" s="321">
        <v>108</v>
      </c>
      <c r="H28" s="269">
        <v>3.9</v>
      </c>
      <c r="I28" s="270">
        <v>20.399999999999999</v>
      </c>
      <c r="J28" s="271">
        <v>2.1</v>
      </c>
      <c r="K28" s="447"/>
      <c r="L28" s="444" t="s">
        <v>113</v>
      </c>
      <c r="M28" s="115">
        <v>20</v>
      </c>
      <c r="N28" s="296" t="s">
        <v>99</v>
      </c>
      <c r="O28" s="74"/>
      <c r="P28" s="74" t="s">
        <v>40</v>
      </c>
      <c r="Q28" s="268">
        <v>76.600000000000009</v>
      </c>
      <c r="R28" s="324">
        <v>1.3</v>
      </c>
      <c r="S28" s="327">
        <v>17.3</v>
      </c>
      <c r="T28" s="271">
        <v>0.2</v>
      </c>
      <c r="U28" s="447"/>
      <c r="V28" s="444" t="s">
        <v>113</v>
      </c>
      <c r="W28" s="115">
        <v>35</v>
      </c>
      <c r="X28" s="374" t="s">
        <v>99</v>
      </c>
      <c r="Y28" s="74"/>
      <c r="Z28" s="74" t="s">
        <v>145</v>
      </c>
      <c r="AA28" s="268">
        <v>70.699999999999989</v>
      </c>
      <c r="AB28" s="269">
        <v>3.8499999999999996</v>
      </c>
      <c r="AC28" s="270">
        <v>11.549999999999999</v>
      </c>
      <c r="AD28" s="271">
        <v>0.17499999999999999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5"/>
      <c r="C29" s="116">
        <v>20</v>
      </c>
      <c r="D29" s="297" t="s">
        <v>99</v>
      </c>
      <c r="E29" s="76"/>
      <c r="F29" s="76" t="s">
        <v>14</v>
      </c>
      <c r="G29" s="322">
        <v>120</v>
      </c>
      <c r="H29" s="273">
        <v>4.8000000000000007</v>
      </c>
      <c r="I29" s="274">
        <v>2.4000000000000004</v>
      </c>
      <c r="J29" s="275">
        <v>9.6000000000000014</v>
      </c>
      <c r="K29" s="447"/>
      <c r="L29" s="445"/>
      <c r="M29" s="116">
        <v>15</v>
      </c>
      <c r="N29" s="297" t="s">
        <v>99</v>
      </c>
      <c r="O29" s="76"/>
      <c r="P29" s="76" t="s">
        <v>27</v>
      </c>
      <c r="Q29" s="272">
        <v>98.1</v>
      </c>
      <c r="R29" s="273">
        <v>2.25</v>
      </c>
      <c r="S29" s="274">
        <v>2.1</v>
      </c>
      <c r="T29" s="275">
        <v>9.75</v>
      </c>
      <c r="U29" s="447"/>
      <c r="V29" s="445"/>
      <c r="W29" s="116">
        <v>30</v>
      </c>
      <c r="X29" s="375" t="s">
        <v>99</v>
      </c>
      <c r="Y29" s="76"/>
      <c r="Z29" s="76" t="s">
        <v>80</v>
      </c>
      <c r="AA29" s="322">
        <v>48</v>
      </c>
      <c r="AB29" s="273">
        <v>0.6</v>
      </c>
      <c r="AC29" s="274">
        <v>2.5589999999999997</v>
      </c>
      <c r="AD29" s="275">
        <v>4.3979999999999997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5"/>
      <c r="C30" s="116">
        <v>50</v>
      </c>
      <c r="D30" s="297" t="s">
        <v>99</v>
      </c>
      <c r="E30" s="76"/>
      <c r="F30" s="76" t="s">
        <v>25</v>
      </c>
      <c r="G30" s="322">
        <v>30</v>
      </c>
      <c r="H30" s="273">
        <v>0.5</v>
      </c>
      <c r="I30" s="328">
        <v>7</v>
      </c>
      <c r="J30" s="331">
        <v>0</v>
      </c>
      <c r="K30" s="447"/>
      <c r="L30" s="445"/>
      <c r="M30" s="116">
        <v>70</v>
      </c>
      <c r="N30" s="297" t="s">
        <v>99</v>
      </c>
      <c r="O30" s="76"/>
      <c r="P30" s="76" t="s">
        <v>26</v>
      </c>
      <c r="Q30" s="272">
        <v>31.499999999999996</v>
      </c>
      <c r="R30" s="273">
        <v>0.7</v>
      </c>
      <c r="S30" s="274">
        <v>3.5</v>
      </c>
      <c r="T30" s="331">
        <v>0</v>
      </c>
      <c r="U30" s="447"/>
      <c r="V30" s="445"/>
      <c r="W30" s="116">
        <v>5</v>
      </c>
      <c r="X30" s="375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5"/>
      <c r="C31" s="116">
        <v>15</v>
      </c>
      <c r="D31" s="297" t="s">
        <v>99</v>
      </c>
      <c r="E31" s="76"/>
      <c r="F31" s="76" t="s">
        <v>134</v>
      </c>
      <c r="G31" s="272">
        <v>60</v>
      </c>
      <c r="H31" s="273">
        <v>12</v>
      </c>
      <c r="I31" s="274">
        <v>1.5</v>
      </c>
      <c r="J31" s="275">
        <v>0.5</v>
      </c>
      <c r="K31" s="447"/>
      <c r="L31" s="445"/>
      <c r="M31" s="116">
        <v>100</v>
      </c>
      <c r="N31" s="297" t="s">
        <v>99</v>
      </c>
      <c r="O31" s="76"/>
      <c r="P31" s="76" t="s">
        <v>73</v>
      </c>
      <c r="Q31" s="272">
        <v>80</v>
      </c>
      <c r="R31" s="325">
        <v>11</v>
      </c>
      <c r="S31" s="274">
        <v>3</v>
      </c>
      <c r="T31" s="275">
        <v>2.2999999999999998</v>
      </c>
      <c r="U31" s="447"/>
      <c r="V31" s="445"/>
      <c r="W31" s="116">
        <v>70</v>
      </c>
      <c r="X31" s="375" t="s">
        <v>99</v>
      </c>
      <c r="Y31" s="76"/>
      <c r="Z31" s="76" t="s">
        <v>34</v>
      </c>
      <c r="AA31" s="322">
        <v>70</v>
      </c>
      <c r="AB31" s="273">
        <v>14.7</v>
      </c>
      <c r="AC31" s="274">
        <v>0.7</v>
      </c>
      <c r="AD31" s="331">
        <v>1.4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5"/>
      <c r="C32" s="107"/>
      <c r="D32" s="297"/>
      <c r="E32" s="184"/>
      <c r="F32" s="184"/>
      <c r="G32" s="276"/>
      <c r="H32" s="277"/>
      <c r="I32" s="278"/>
      <c r="J32" s="279"/>
      <c r="K32" s="447"/>
      <c r="L32" s="445"/>
      <c r="M32" s="116">
        <v>10</v>
      </c>
      <c r="N32" s="297" t="s">
        <v>99</v>
      </c>
      <c r="O32" s="184"/>
      <c r="P32" s="184" t="s">
        <v>20</v>
      </c>
      <c r="Q32" s="276">
        <v>48.6</v>
      </c>
      <c r="R32" s="277">
        <v>2</v>
      </c>
      <c r="S32" s="278">
        <v>3.3000000000000003</v>
      </c>
      <c r="T32" s="279">
        <v>3.1</v>
      </c>
      <c r="U32" s="447"/>
      <c r="V32" s="445"/>
      <c r="W32" s="107">
        <v>1</v>
      </c>
      <c r="X32" s="375" t="s">
        <v>101</v>
      </c>
      <c r="Y32" s="184"/>
      <c r="Z32" s="184" t="s">
        <v>5</v>
      </c>
      <c r="AA32" s="276">
        <v>80</v>
      </c>
      <c r="AB32" s="277">
        <v>6</v>
      </c>
      <c r="AC32" s="278">
        <v>0</v>
      </c>
      <c r="AD32" s="279">
        <v>5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5"/>
      <c r="C33" s="116"/>
      <c r="D33" s="297"/>
      <c r="E33" s="184"/>
      <c r="F33" s="184"/>
      <c r="G33" s="207"/>
      <c r="H33" s="216"/>
      <c r="I33" s="226"/>
      <c r="J33" s="232"/>
      <c r="K33" s="447"/>
      <c r="L33" s="445"/>
      <c r="M33" s="116"/>
      <c r="N33" s="297"/>
      <c r="O33" s="184"/>
      <c r="P33" s="184"/>
      <c r="Q33" s="207"/>
      <c r="R33" s="216"/>
      <c r="S33" s="226"/>
      <c r="T33" s="232"/>
      <c r="U33" s="447"/>
      <c r="V33" s="445"/>
      <c r="W33" s="116"/>
      <c r="X33" s="375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5"/>
      <c r="C34" s="116"/>
      <c r="D34" s="298"/>
      <c r="E34" s="197" t="s">
        <v>107</v>
      </c>
      <c r="F34" s="198"/>
      <c r="G34" s="323">
        <v>318</v>
      </c>
      <c r="H34" s="199">
        <v>21.200000000000003</v>
      </c>
      <c r="I34" s="199">
        <v>31.299999999999997</v>
      </c>
      <c r="J34" s="200">
        <v>12.200000000000001</v>
      </c>
      <c r="K34" s="447"/>
      <c r="L34" s="445"/>
      <c r="M34" s="116"/>
      <c r="N34" s="298"/>
      <c r="O34" s="197" t="s">
        <v>107</v>
      </c>
      <c r="P34" s="198"/>
      <c r="Q34" s="323">
        <v>334.8</v>
      </c>
      <c r="R34" s="199">
        <v>17.25</v>
      </c>
      <c r="S34" s="199">
        <v>29.200000000000003</v>
      </c>
      <c r="T34" s="200">
        <v>15.35</v>
      </c>
      <c r="U34" s="447"/>
      <c r="V34" s="445"/>
      <c r="W34" s="116"/>
      <c r="X34" s="376"/>
      <c r="Y34" s="197" t="s">
        <v>107</v>
      </c>
      <c r="Z34" s="198"/>
      <c r="AA34" s="199">
        <v>304.54999999999995</v>
      </c>
      <c r="AB34" s="199">
        <v>25.2</v>
      </c>
      <c r="AC34" s="199">
        <v>14.808999999999997</v>
      </c>
      <c r="AD34" s="200">
        <v>15.023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46"/>
      <c r="C35" s="117"/>
      <c r="D35" s="299"/>
      <c r="E35" s="185"/>
      <c r="F35" s="185"/>
      <c r="G35" s="208"/>
      <c r="H35" s="217"/>
      <c r="I35" s="227"/>
      <c r="J35" s="233"/>
      <c r="K35" s="447"/>
      <c r="L35" s="446"/>
      <c r="M35" s="117"/>
      <c r="N35" s="299"/>
      <c r="O35" s="185"/>
      <c r="P35" s="185"/>
      <c r="Q35" s="208"/>
      <c r="R35" s="217"/>
      <c r="S35" s="227"/>
      <c r="T35" s="233"/>
      <c r="U35" s="447"/>
      <c r="V35" s="446"/>
      <c r="W35" s="117"/>
      <c r="X35" s="377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thickBot="1" x14ac:dyDescent="0.35">
      <c r="A36" s="447"/>
      <c r="C36" s="319"/>
      <c r="D36" s="319"/>
      <c r="E36" s="319"/>
      <c r="F36" s="319"/>
      <c r="G36" s="319"/>
      <c r="H36" s="319"/>
      <c r="I36" s="319"/>
      <c r="J36" s="319"/>
      <c r="K36" s="447"/>
      <c r="U36" s="447"/>
      <c r="X36" s="318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90</v>
      </c>
      <c r="D37" s="300" t="s">
        <v>99</v>
      </c>
      <c r="E37" s="79"/>
      <c r="F37" s="79" t="s">
        <v>48</v>
      </c>
      <c r="G37" s="321">
        <v>193.5</v>
      </c>
      <c r="H37" s="269">
        <v>17.100000000000001</v>
      </c>
      <c r="I37" s="327">
        <v>0</v>
      </c>
      <c r="J37" s="330">
        <v>13.5</v>
      </c>
      <c r="K37" s="447"/>
      <c r="L37" s="432" t="s">
        <v>114</v>
      </c>
      <c r="M37" s="118">
        <v>90</v>
      </c>
      <c r="N37" s="300" t="s">
        <v>99</v>
      </c>
      <c r="O37" s="79"/>
      <c r="P37" s="79" t="s">
        <v>31</v>
      </c>
      <c r="Q37" s="268">
        <v>195.3</v>
      </c>
      <c r="R37" s="324">
        <v>18</v>
      </c>
      <c r="S37" s="327">
        <v>0</v>
      </c>
      <c r="T37" s="271">
        <v>12.6</v>
      </c>
      <c r="U37" s="447"/>
      <c r="V37" s="432" t="s">
        <v>114</v>
      </c>
      <c r="W37" s="118">
        <v>114.88235294117648</v>
      </c>
      <c r="X37" s="378" t="s">
        <v>99</v>
      </c>
      <c r="Y37" s="79"/>
      <c r="Z37" s="79" t="s">
        <v>45</v>
      </c>
      <c r="AA37" s="321">
        <v>195.3</v>
      </c>
      <c r="AB37" s="269">
        <v>21.82764705882353</v>
      </c>
      <c r="AC37" s="327">
        <v>0</v>
      </c>
      <c r="AD37" s="330">
        <v>11.488235294117647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150</v>
      </c>
      <c r="D38" s="301" t="s">
        <v>99</v>
      </c>
      <c r="E38" s="81"/>
      <c r="F38" s="81" t="s">
        <v>54</v>
      </c>
      <c r="G38" s="322">
        <v>132</v>
      </c>
      <c r="H38" s="325">
        <v>1.5</v>
      </c>
      <c r="I38" s="328">
        <v>31.5</v>
      </c>
      <c r="J38" s="331">
        <v>0</v>
      </c>
      <c r="K38" s="447"/>
      <c r="L38" s="433"/>
      <c r="M38" s="119">
        <v>100</v>
      </c>
      <c r="N38" s="301" t="s">
        <v>99</v>
      </c>
      <c r="O38" s="81"/>
      <c r="P38" s="81" t="s">
        <v>42</v>
      </c>
      <c r="Q38" s="322">
        <v>130</v>
      </c>
      <c r="R38" s="273">
        <v>2.4</v>
      </c>
      <c r="S38" s="328">
        <v>28.6</v>
      </c>
      <c r="T38" s="275">
        <v>0.2</v>
      </c>
      <c r="U38" s="447"/>
      <c r="V38" s="433"/>
      <c r="W38" s="119">
        <v>110.00000000000001</v>
      </c>
      <c r="X38" s="379" t="s">
        <v>99</v>
      </c>
      <c r="Y38" s="81"/>
      <c r="Z38" s="81" t="s">
        <v>56</v>
      </c>
      <c r="AA38" s="322">
        <v>134.20000000000002</v>
      </c>
      <c r="AB38" s="325">
        <v>4.4000000000000004</v>
      </c>
      <c r="AC38" s="328">
        <v>24.200000000000003</v>
      </c>
      <c r="AD38" s="331">
        <v>1.1000000000000001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5</v>
      </c>
      <c r="D39" s="301" t="s">
        <v>99</v>
      </c>
      <c r="E39" s="81"/>
      <c r="F39" s="81" t="s">
        <v>15</v>
      </c>
      <c r="G39" s="272">
        <v>35.85</v>
      </c>
      <c r="H39" s="273">
        <v>0.05</v>
      </c>
      <c r="I39" s="328">
        <v>0</v>
      </c>
      <c r="J39" s="275">
        <v>4.05</v>
      </c>
      <c r="K39" s="447"/>
      <c r="L39" s="433"/>
      <c r="M39" s="119">
        <v>5</v>
      </c>
      <c r="N39" s="301" t="s">
        <v>99</v>
      </c>
      <c r="O39" s="81"/>
      <c r="P39" s="81" t="s">
        <v>15</v>
      </c>
      <c r="Q39" s="272">
        <v>35.85</v>
      </c>
      <c r="R39" s="273">
        <v>0.05</v>
      </c>
      <c r="S39" s="328">
        <v>0</v>
      </c>
      <c r="T39" s="275">
        <v>4.05</v>
      </c>
      <c r="U39" s="447"/>
      <c r="V39" s="433"/>
      <c r="W39" s="119">
        <v>5</v>
      </c>
      <c r="X39" s="379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79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79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427.35</v>
      </c>
      <c r="H42" s="199">
        <v>18.650000000000002</v>
      </c>
      <c r="I42" s="323">
        <v>47.5</v>
      </c>
      <c r="J42" s="200">
        <v>17.55</v>
      </c>
      <c r="K42" s="447"/>
      <c r="L42" s="433"/>
      <c r="M42" s="119"/>
      <c r="N42" s="302"/>
      <c r="O42" s="197" t="s">
        <v>107</v>
      </c>
      <c r="P42" s="198"/>
      <c r="Q42" s="199">
        <v>431.15000000000003</v>
      </c>
      <c r="R42" s="199">
        <v>24.23</v>
      </c>
      <c r="S42" s="199">
        <v>44.36</v>
      </c>
      <c r="T42" s="200">
        <v>18.309999999999999</v>
      </c>
      <c r="U42" s="447"/>
      <c r="V42" s="433"/>
      <c r="W42" s="119"/>
      <c r="X42" s="380"/>
      <c r="Y42" s="197" t="s">
        <v>107</v>
      </c>
      <c r="Z42" s="198"/>
      <c r="AA42" s="323">
        <v>440.5</v>
      </c>
      <c r="AB42" s="199">
        <v>26.227647058823528</v>
      </c>
      <c r="AC42" s="323">
        <v>40.200000000000003</v>
      </c>
      <c r="AD42" s="332">
        <v>17.538235294117648</v>
      </c>
    </row>
    <row r="43" spans="1:44" ht="15.6" thickTop="1" thickBot="1" x14ac:dyDescent="0.35">
      <c r="A43" s="447"/>
      <c r="B43" s="434"/>
      <c r="C43" s="303"/>
      <c r="D43" s="304"/>
      <c r="E43" s="306"/>
      <c r="F43" s="306"/>
      <c r="G43" s="307"/>
      <c r="H43" s="308"/>
      <c r="I43" s="309"/>
      <c r="J43" s="310"/>
      <c r="K43" s="447"/>
      <c r="L43" s="434"/>
      <c r="M43" s="303"/>
      <c r="N43" s="304"/>
      <c r="O43" s="306"/>
      <c r="P43" s="306"/>
      <c r="Q43" s="307"/>
      <c r="R43" s="308"/>
      <c r="S43" s="309"/>
      <c r="T43" s="310"/>
      <c r="U43" s="447"/>
      <c r="V43" s="434"/>
      <c r="W43" s="303"/>
      <c r="X43" s="381"/>
      <c r="Y43" s="306"/>
      <c r="Z43" s="306"/>
      <c r="AA43" s="307"/>
      <c r="AB43" s="308"/>
      <c r="AC43" s="309"/>
      <c r="AD43" s="310"/>
    </row>
    <row r="44" spans="1:44" ht="15" thickBot="1" x14ac:dyDescent="0.35">
      <c r="C44" s="319"/>
      <c r="D44" s="319"/>
      <c r="E44" s="319"/>
      <c r="F44" s="319"/>
      <c r="G44" s="319"/>
      <c r="H44" s="319"/>
      <c r="I44" s="319"/>
      <c r="J44" s="319"/>
      <c r="X44" s="318"/>
    </row>
    <row r="45" spans="1:44" ht="15" thickBot="1" x14ac:dyDescent="0.35">
      <c r="C45" s="128"/>
      <c r="D45" s="55"/>
      <c r="E45" s="63" t="s">
        <v>106</v>
      </c>
      <c r="F45" s="63"/>
      <c r="G45" s="212">
        <v>1750.55</v>
      </c>
      <c r="H45" s="221">
        <v>146.95000000000002</v>
      </c>
      <c r="I45" s="223">
        <v>160.9</v>
      </c>
      <c r="J45" s="280">
        <v>56.85</v>
      </c>
      <c r="M45" s="128"/>
      <c r="N45" s="55"/>
      <c r="O45" s="63" t="s">
        <v>106</v>
      </c>
      <c r="P45" s="63"/>
      <c r="Q45" s="212">
        <v>1769.5649999999996</v>
      </c>
      <c r="R45" s="221">
        <v>139.7732178217822</v>
      </c>
      <c r="S45" s="223">
        <v>160.18465346534651</v>
      </c>
      <c r="T45" s="280">
        <v>59.802509900990096</v>
      </c>
      <c r="W45" s="128"/>
      <c r="X45" s="382"/>
      <c r="Y45" s="63" t="s">
        <v>106</v>
      </c>
      <c r="Z45" s="63"/>
      <c r="AA45" s="212">
        <v>1762.3</v>
      </c>
      <c r="AB45" s="221">
        <v>143.47764705882352</v>
      </c>
      <c r="AC45" s="223">
        <v>131.10899999999998</v>
      </c>
      <c r="AD45" s="280">
        <v>68.01123529411764</v>
      </c>
    </row>
  </sheetData>
  <mergeCells count="22">
    <mergeCell ref="A4:A43"/>
    <mergeCell ref="B4:B10"/>
    <mergeCell ref="L4:L10"/>
    <mergeCell ref="V4:V10"/>
    <mergeCell ref="B12:B18"/>
    <mergeCell ref="L12:L18"/>
    <mergeCell ref="V12:V18"/>
    <mergeCell ref="B20:B26"/>
    <mergeCell ref="L20:L26"/>
    <mergeCell ref="V20:V26"/>
    <mergeCell ref="B37:B43"/>
    <mergeCell ref="L37:L43"/>
    <mergeCell ref="V37:V43"/>
    <mergeCell ref="K4:K43"/>
    <mergeCell ref="U4:U43"/>
    <mergeCell ref="AG2:AH2"/>
    <mergeCell ref="AJ2:AK2"/>
    <mergeCell ref="AN2:AO2"/>
    <mergeCell ref="AQ2:AR2"/>
    <mergeCell ref="B28:B35"/>
    <mergeCell ref="L28:L35"/>
    <mergeCell ref="V28:V35"/>
  </mergeCells>
  <conditionalFormatting sqref="AF4:AH4 AH5:AH28 AH30:AH36">
    <cfRule type="expression" dxfId="249" priority="18">
      <formula>#REF!&lt;&gt;""</formula>
    </cfRule>
  </conditionalFormatting>
  <conditionalFormatting sqref="AI4">
    <cfRule type="expression" dxfId="248" priority="17">
      <formula>#REF!&lt;&gt;""</formula>
    </cfRule>
  </conditionalFormatting>
  <conditionalFormatting sqref="AJ4:AK4 AK5:AK28 AK30:AK36">
    <cfRule type="expression" dxfId="247" priority="16">
      <formula>#REF!&lt;&gt;""</formula>
    </cfRule>
  </conditionalFormatting>
  <conditionalFormatting sqref="AF6:AG6">
    <cfRule type="expression" dxfId="246" priority="15">
      <formula>#REF!&lt;&gt;""</formula>
    </cfRule>
  </conditionalFormatting>
  <conditionalFormatting sqref="AI6">
    <cfRule type="expression" dxfId="245" priority="14">
      <formula>#REF!&lt;&gt;""</formula>
    </cfRule>
  </conditionalFormatting>
  <conditionalFormatting sqref="AJ6">
    <cfRule type="expression" dxfId="244" priority="13">
      <formula>#REF!&lt;&gt;""</formula>
    </cfRule>
  </conditionalFormatting>
  <conditionalFormatting sqref="AF30:AG30 AI30:AJ30">
    <cfRule type="expression" dxfId="243" priority="12">
      <formula>$L25&lt;&gt;""</formula>
    </cfRule>
  </conditionalFormatting>
  <conditionalFormatting sqref="AF31:AG31 AI31:AJ31">
    <cfRule type="expression" dxfId="242" priority="19">
      <formula>$L25&lt;&gt;""</formula>
    </cfRule>
  </conditionalFormatting>
  <conditionalFormatting sqref="AO32:AO38">
    <cfRule type="expression" dxfId="241" priority="11">
      <formula>#REF!&lt;&gt;""</formula>
    </cfRule>
  </conditionalFormatting>
  <conditionalFormatting sqref="AH29">
    <cfRule type="expression" dxfId="240" priority="6">
      <formula>#REF!&lt;&gt;""</formula>
    </cfRule>
  </conditionalFormatting>
  <conditionalFormatting sqref="AR32:AR38">
    <cfRule type="expression" dxfId="239" priority="10">
      <formula>#REF!&lt;&gt;""</formula>
    </cfRule>
  </conditionalFormatting>
  <conditionalFormatting sqref="AO8">
    <cfRule type="expression" dxfId="238" priority="4">
      <formula>#REF!&lt;&gt;""</formula>
    </cfRule>
  </conditionalFormatting>
  <conditionalFormatting sqref="AR8">
    <cfRule type="expression" dxfId="237" priority="3">
      <formula>#REF!&lt;&gt;""</formula>
    </cfRule>
  </conditionalFormatting>
  <conditionalFormatting sqref="AH37:AH38">
    <cfRule type="expression" dxfId="236" priority="2">
      <formula>#REF!&lt;&gt;""</formula>
    </cfRule>
  </conditionalFormatting>
  <conditionalFormatting sqref="AM9:AN9 AP9:AQ9">
    <cfRule type="expression" dxfId="235" priority="9">
      <formula>$L8&lt;&gt;""</formula>
    </cfRule>
  </conditionalFormatting>
  <conditionalFormatting sqref="AO4:AO7 AO9:AO31">
    <cfRule type="expression" dxfId="234" priority="8">
      <formula>#REF!&lt;&gt;""</formula>
    </cfRule>
  </conditionalFormatting>
  <conditionalFormatting sqref="AR4:AR7 AR9:AR31">
    <cfRule type="expression" dxfId="233" priority="7">
      <formula>#REF!&lt;&gt;""</formula>
    </cfRule>
  </conditionalFormatting>
  <conditionalFormatting sqref="AK37:AK38">
    <cfRule type="expression" dxfId="232" priority="1">
      <formula>#REF!&lt;&gt;""</formula>
    </cfRule>
  </conditionalFormatting>
  <conditionalFormatting sqref="AK29">
    <cfRule type="expression" dxfId="231" priority="5">
      <formula>#REF!&lt;&gt;""</formula>
    </cfRule>
  </conditionalFormatting>
  <dataValidations disablePrompts="1" count="2">
    <dataValidation type="list" showInputMessage="1" showErrorMessage="1" sqref="P28:P33 Z18:Z24 Z28:Z33 P4:P8 Z4:Z8 Z12:Z16 F4:F45 P12:P16 P18:P24 P37:P41 Z37:Z41" xr:uid="{00000000-0002-0000-0600-000000000000}">
      <formula1>$A$170:$A$827</formula1>
    </dataValidation>
    <dataValidation type="list" showInputMessage="1" showErrorMessage="1" sqref="AF29:AF31 AI29:AI31 AF4 AI4 AF6 AI6" xr:uid="{00000000-0002-0000-0600-000001000000}">
      <formula1>$A$2:$A$686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R45"/>
  <sheetViews>
    <sheetView zoomScale="70" zoomScaleNormal="70" workbookViewId="0">
      <selection activeCell="AF1" sqref="AF1:AR1048576"/>
    </sheetView>
  </sheetViews>
  <sheetFormatPr defaultRowHeight="14.4" x14ac:dyDescent="0.3"/>
  <cols>
    <col min="1" max="1" width="6.109375" customWidth="1"/>
    <col min="2" max="2" width="6.44140625" customWidth="1"/>
    <col min="3" max="3" width="6.21875" customWidth="1"/>
    <col min="5" max="5" width="8.33203125" bestFit="1" customWidth="1"/>
    <col min="6" max="6" width="23.44140625" bestFit="1" customWidth="1"/>
    <col min="7" max="7" width="7.109375" bestFit="1" customWidth="1"/>
    <col min="8" max="8" width="7.5546875" bestFit="1" customWidth="1"/>
    <col min="9" max="9" width="8.21875" bestFit="1" customWidth="1"/>
    <col min="10" max="10" width="4.88671875" bestFit="1" customWidth="1"/>
    <col min="11" max="11" width="6.109375" customWidth="1"/>
    <col min="12" max="12" width="6.44140625" customWidth="1"/>
    <col min="13" max="13" width="6.21875" customWidth="1"/>
    <col min="15" max="15" width="8.33203125" bestFit="1" customWidth="1"/>
    <col min="16" max="16" width="23.109375" bestFit="1" customWidth="1"/>
    <col min="17" max="17" width="7.109375" bestFit="1" customWidth="1"/>
    <col min="18" max="18" width="7.5546875" bestFit="1" customWidth="1"/>
    <col min="19" max="19" width="8.21875" bestFit="1" customWidth="1"/>
    <col min="20" max="20" width="4.88671875" bestFit="1" customWidth="1"/>
    <col min="21" max="21" width="6.109375" customWidth="1"/>
    <col min="22" max="22" width="5.6640625" customWidth="1"/>
    <col min="23" max="23" width="5.88671875" customWidth="1"/>
    <col min="24" max="24" width="8.44140625" customWidth="1"/>
    <col min="25" max="25" width="7.33203125" customWidth="1"/>
    <col min="26" max="26" width="25.21875" bestFit="1" customWidth="1"/>
    <col min="27" max="27" width="7.109375" bestFit="1" customWidth="1"/>
    <col min="28" max="28" width="7.5546875" bestFit="1" customWidth="1"/>
    <col min="29" max="29" width="8.21875" bestFit="1" customWidth="1"/>
    <col min="30" max="30" width="4.88671875" bestFit="1" customWidth="1"/>
    <col min="32" max="32" width="26.77734375" bestFit="1" customWidth="1"/>
    <col min="33" max="33" width="4.44140625" bestFit="1" customWidth="1"/>
    <col min="34" max="34" width="2.33203125" bestFit="1" customWidth="1"/>
    <col min="35" max="35" width="26.77734375" bestFit="1" customWidth="1"/>
    <col min="36" max="36" width="4.44140625" bestFit="1" customWidth="1"/>
    <col min="37" max="37" width="3" bestFit="1" customWidth="1"/>
    <col min="39" max="39" width="16.6640625" bestFit="1" customWidth="1"/>
    <col min="40" max="40" width="4.44140625" bestFit="1" customWidth="1"/>
    <col min="41" max="41" width="3" bestFit="1" customWidth="1"/>
    <col min="42" max="42" width="20.77734375" bestFit="1" customWidth="1"/>
    <col min="43" max="43" width="4.44140625" bestFit="1" customWidth="1"/>
    <col min="44" max="44" width="3.44140625" bestFit="1" customWidth="1"/>
  </cols>
  <sheetData>
    <row r="1" spans="1:44" ht="15" thickBot="1" x14ac:dyDescent="0.35"/>
    <row r="2" spans="1:44" ht="30" thickTop="1" thickBot="1" x14ac:dyDescent="0.35">
      <c r="A2" s="383" t="s">
        <v>142</v>
      </c>
      <c r="C2" s="356" t="s">
        <v>69</v>
      </c>
      <c r="D2" s="356" t="s">
        <v>109</v>
      </c>
      <c r="E2" s="357" t="s">
        <v>108</v>
      </c>
      <c r="F2" s="356" t="s">
        <v>70</v>
      </c>
      <c r="G2" s="358" t="s">
        <v>127</v>
      </c>
      <c r="H2" s="359" t="s">
        <v>128</v>
      </c>
      <c r="I2" s="360" t="s">
        <v>2</v>
      </c>
      <c r="J2" s="361" t="s">
        <v>3</v>
      </c>
      <c r="K2" s="383" t="s">
        <v>143</v>
      </c>
      <c r="L2" s="319"/>
      <c r="M2" s="356" t="s">
        <v>69</v>
      </c>
      <c r="N2" s="356" t="s">
        <v>109</v>
      </c>
      <c r="O2" s="357" t="s">
        <v>108</v>
      </c>
      <c r="P2" s="356" t="s">
        <v>70</v>
      </c>
      <c r="Q2" s="358" t="s">
        <v>127</v>
      </c>
      <c r="R2" s="359" t="s">
        <v>128</v>
      </c>
      <c r="S2" s="360" t="s">
        <v>2</v>
      </c>
      <c r="T2" s="361" t="s">
        <v>3</v>
      </c>
      <c r="U2" s="383" t="s">
        <v>144</v>
      </c>
      <c r="V2" s="319"/>
      <c r="W2" s="356" t="s">
        <v>69</v>
      </c>
      <c r="X2" s="355" t="s">
        <v>109</v>
      </c>
      <c r="Y2" s="357" t="s">
        <v>108</v>
      </c>
      <c r="Z2" s="356" t="s">
        <v>70</v>
      </c>
      <c r="AA2" s="358" t="s">
        <v>127</v>
      </c>
      <c r="AB2" s="359" t="s">
        <v>128</v>
      </c>
      <c r="AC2" s="360" t="s">
        <v>2</v>
      </c>
      <c r="AD2" s="361" t="s">
        <v>3</v>
      </c>
      <c r="AF2" s="338" t="s">
        <v>70</v>
      </c>
      <c r="AG2" s="430" t="s">
        <v>140</v>
      </c>
      <c r="AH2" s="431"/>
      <c r="AI2" s="338" t="s">
        <v>139</v>
      </c>
      <c r="AJ2" s="430" t="s">
        <v>140</v>
      </c>
      <c r="AK2" s="431"/>
      <c r="AM2" s="338" t="s">
        <v>70</v>
      </c>
      <c r="AN2" s="430" t="s">
        <v>140</v>
      </c>
      <c r="AO2" s="431"/>
      <c r="AP2" s="338" t="s">
        <v>139</v>
      </c>
      <c r="AQ2" s="430" t="s">
        <v>140</v>
      </c>
      <c r="AR2" s="431"/>
    </row>
    <row r="3" spans="1:44" ht="15.6" thickTop="1" thickBot="1" x14ac:dyDescent="0.35">
      <c r="C3" s="121"/>
      <c r="D3" s="56"/>
      <c r="E3" s="7"/>
      <c r="F3" s="7"/>
      <c r="G3" s="38"/>
      <c r="H3" s="38"/>
      <c r="I3" s="38"/>
      <c r="J3" s="38"/>
      <c r="L3" s="7"/>
      <c r="M3" s="121"/>
      <c r="N3" s="56"/>
      <c r="O3" s="7"/>
      <c r="P3" s="7"/>
      <c r="Q3" s="38"/>
      <c r="R3" s="38"/>
      <c r="S3" s="38"/>
      <c r="T3" s="38"/>
      <c r="V3" s="7"/>
      <c r="W3" s="121"/>
      <c r="X3" s="56"/>
      <c r="Y3" s="7" t="s">
        <v>108</v>
      </c>
      <c r="Z3" s="7"/>
      <c r="AA3" s="38"/>
      <c r="AB3" s="38"/>
      <c r="AC3" s="38"/>
      <c r="AD3" s="38"/>
    </row>
    <row r="4" spans="1:44" ht="15" customHeight="1" thickTop="1" x14ac:dyDescent="0.3">
      <c r="A4" s="447" t="s">
        <v>115</v>
      </c>
      <c r="B4" s="435" t="s">
        <v>110</v>
      </c>
      <c r="C4" s="281">
        <v>2</v>
      </c>
      <c r="D4" s="282" t="s">
        <v>100</v>
      </c>
      <c r="E4" s="66"/>
      <c r="F4" s="66" t="s">
        <v>5</v>
      </c>
      <c r="G4" s="321">
        <v>160</v>
      </c>
      <c r="H4" s="324">
        <v>12</v>
      </c>
      <c r="I4" s="327">
        <v>0</v>
      </c>
      <c r="J4" s="330">
        <v>10</v>
      </c>
      <c r="K4" s="447" t="s">
        <v>115</v>
      </c>
      <c r="L4" s="435" t="s">
        <v>110</v>
      </c>
      <c r="M4" s="281">
        <v>65</v>
      </c>
      <c r="N4" s="282" t="s">
        <v>99</v>
      </c>
      <c r="O4" s="66"/>
      <c r="P4" s="66" t="s">
        <v>6</v>
      </c>
      <c r="Q4" s="268">
        <v>154.11500000000001</v>
      </c>
      <c r="R4" s="269">
        <v>12.545000000000002</v>
      </c>
      <c r="S4" s="270">
        <v>0.39</v>
      </c>
      <c r="T4" s="271">
        <v>11.375</v>
      </c>
      <c r="U4" s="447" t="s">
        <v>115</v>
      </c>
      <c r="V4" s="435" t="s">
        <v>110</v>
      </c>
      <c r="W4" s="281">
        <v>200</v>
      </c>
      <c r="X4" s="282" t="s">
        <v>99</v>
      </c>
      <c r="Y4" s="66"/>
      <c r="Z4" s="66" t="s">
        <v>73</v>
      </c>
      <c r="AA4" s="321">
        <v>160</v>
      </c>
      <c r="AB4" s="324">
        <v>22</v>
      </c>
      <c r="AC4" s="327">
        <v>6</v>
      </c>
      <c r="AD4" s="271">
        <v>4.5999999999999996</v>
      </c>
      <c r="AF4" s="339" t="s">
        <v>14</v>
      </c>
      <c r="AG4" s="345">
        <v>100</v>
      </c>
      <c r="AH4" s="345" t="s">
        <v>132</v>
      </c>
      <c r="AI4" s="342" t="s">
        <v>27</v>
      </c>
      <c r="AJ4" s="348">
        <v>91.743119266055047</v>
      </c>
      <c r="AK4" s="349" t="s">
        <v>132</v>
      </c>
      <c r="AM4" s="339" t="s">
        <v>15</v>
      </c>
      <c r="AN4" s="345">
        <v>5</v>
      </c>
      <c r="AO4" s="345" t="s">
        <v>132</v>
      </c>
      <c r="AP4" s="342" t="s">
        <v>21</v>
      </c>
      <c r="AQ4" s="348">
        <v>4</v>
      </c>
      <c r="AR4" s="349" t="s">
        <v>132</v>
      </c>
    </row>
    <row r="5" spans="1:44" x14ac:dyDescent="0.3">
      <c r="A5" s="447"/>
      <c r="B5" s="436"/>
      <c r="C5" s="283">
        <v>1</v>
      </c>
      <c r="D5" s="284" t="s">
        <v>101</v>
      </c>
      <c r="E5" s="60"/>
      <c r="F5" s="60" t="s">
        <v>7</v>
      </c>
      <c r="G5" s="322">
        <v>141</v>
      </c>
      <c r="H5" s="273">
        <v>5.4</v>
      </c>
      <c r="I5" s="274">
        <v>27.2</v>
      </c>
      <c r="J5" s="275">
        <v>1.7</v>
      </c>
      <c r="K5" s="447"/>
      <c r="L5" s="436"/>
      <c r="M5" s="283">
        <v>69.801980198019791</v>
      </c>
      <c r="N5" s="284" t="s">
        <v>99</v>
      </c>
      <c r="O5" s="60"/>
      <c r="P5" s="60" t="s">
        <v>145</v>
      </c>
      <c r="Q5" s="322">
        <v>141</v>
      </c>
      <c r="R5" s="273">
        <v>7.6782178217821775</v>
      </c>
      <c r="S5" s="328">
        <v>23.034653465346533</v>
      </c>
      <c r="T5" s="275">
        <v>0.34900990099009899</v>
      </c>
      <c r="U5" s="447"/>
      <c r="V5" s="436"/>
      <c r="W5" s="283">
        <v>140</v>
      </c>
      <c r="X5" s="284" t="s">
        <v>99</v>
      </c>
      <c r="Y5" s="60"/>
      <c r="Z5" s="60" t="s">
        <v>29</v>
      </c>
      <c r="AA5" s="322">
        <v>140</v>
      </c>
      <c r="AB5" s="325">
        <v>0</v>
      </c>
      <c r="AC5" s="274">
        <v>32.199999999999996</v>
      </c>
      <c r="AD5" s="275">
        <v>1.4</v>
      </c>
      <c r="AF5" s="340" t="s">
        <v>14</v>
      </c>
      <c r="AG5" s="346">
        <v>100</v>
      </c>
      <c r="AH5" s="346" t="s">
        <v>132</v>
      </c>
      <c r="AI5" s="343" t="s">
        <v>20</v>
      </c>
      <c r="AJ5" s="350">
        <v>123.45679012345678</v>
      </c>
      <c r="AK5" s="351" t="s">
        <v>132</v>
      </c>
      <c r="AM5" s="340" t="s">
        <v>15</v>
      </c>
      <c r="AN5" s="346">
        <v>100</v>
      </c>
      <c r="AO5" s="346" t="s">
        <v>132</v>
      </c>
      <c r="AP5" s="343" t="s">
        <v>32</v>
      </c>
      <c r="AQ5" s="350">
        <v>227.61904761904762</v>
      </c>
      <c r="AR5" s="351" t="s">
        <v>132</v>
      </c>
    </row>
    <row r="6" spans="1:44" x14ac:dyDescent="0.3">
      <c r="A6" s="447"/>
      <c r="B6" s="436"/>
      <c r="C6" s="283">
        <v>50</v>
      </c>
      <c r="D6" s="284" t="s">
        <v>99</v>
      </c>
      <c r="E6" s="60"/>
      <c r="F6" s="60" t="s">
        <v>43</v>
      </c>
      <c r="G6" s="322">
        <v>50</v>
      </c>
      <c r="H6" s="273">
        <v>9.5</v>
      </c>
      <c r="I6" s="274">
        <v>0.5</v>
      </c>
      <c r="J6" s="331">
        <v>1</v>
      </c>
      <c r="K6" s="447"/>
      <c r="L6" s="436"/>
      <c r="M6" s="283">
        <v>20</v>
      </c>
      <c r="N6" s="284" t="s">
        <v>99</v>
      </c>
      <c r="O6" s="60"/>
      <c r="P6" s="60" t="s">
        <v>41</v>
      </c>
      <c r="Q6" s="272">
        <v>55.6</v>
      </c>
      <c r="R6" s="273">
        <v>5.4</v>
      </c>
      <c r="S6" s="274">
        <v>0.4</v>
      </c>
      <c r="T6" s="275">
        <v>3.2</v>
      </c>
      <c r="U6" s="447"/>
      <c r="V6" s="436"/>
      <c r="W6" s="283">
        <v>20</v>
      </c>
      <c r="X6" s="284" t="s">
        <v>99</v>
      </c>
      <c r="Y6" s="60"/>
      <c r="Z6" s="60" t="s">
        <v>14</v>
      </c>
      <c r="AA6" s="322">
        <v>120</v>
      </c>
      <c r="AB6" s="273">
        <v>4.8000000000000007</v>
      </c>
      <c r="AC6" s="274">
        <v>2.4000000000000004</v>
      </c>
      <c r="AD6" s="275">
        <v>9.6000000000000014</v>
      </c>
      <c r="AF6" s="340" t="s">
        <v>14</v>
      </c>
      <c r="AG6" s="346">
        <v>100</v>
      </c>
      <c r="AH6" s="346" t="s">
        <v>132</v>
      </c>
      <c r="AI6" s="343" t="s">
        <v>22</v>
      </c>
      <c r="AJ6" s="350">
        <v>121.95121951219512</v>
      </c>
      <c r="AK6" s="351" t="s">
        <v>132</v>
      </c>
      <c r="AM6" s="340" t="s">
        <v>15</v>
      </c>
      <c r="AN6" s="346">
        <v>100</v>
      </c>
      <c r="AO6" s="346" t="s">
        <v>132</v>
      </c>
      <c r="AP6" s="343" t="s">
        <v>6</v>
      </c>
      <c r="AQ6" s="350">
        <v>302.40404892450442</v>
      </c>
      <c r="AR6" s="351" t="s">
        <v>132</v>
      </c>
    </row>
    <row r="7" spans="1:44" x14ac:dyDescent="0.3">
      <c r="A7" s="447"/>
      <c r="B7" s="436"/>
      <c r="C7" s="283">
        <v>5</v>
      </c>
      <c r="D7" s="284" t="s">
        <v>99</v>
      </c>
      <c r="E7" s="60"/>
      <c r="F7" s="60" t="s">
        <v>15</v>
      </c>
      <c r="G7" s="272">
        <v>35.85</v>
      </c>
      <c r="H7" s="273">
        <v>0.05</v>
      </c>
      <c r="I7" s="328">
        <v>0</v>
      </c>
      <c r="J7" s="275">
        <v>4.05</v>
      </c>
      <c r="K7" s="447"/>
      <c r="L7" s="436"/>
      <c r="M7" s="283">
        <v>25</v>
      </c>
      <c r="N7" s="284" t="s">
        <v>99</v>
      </c>
      <c r="O7" s="60"/>
      <c r="P7" s="60" t="s">
        <v>16</v>
      </c>
      <c r="Q7" s="322">
        <v>39</v>
      </c>
      <c r="R7" s="273">
        <v>2.1</v>
      </c>
      <c r="S7" s="274">
        <v>1.7</v>
      </c>
      <c r="T7" s="275">
        <v>2.65</v>
      </c>
      <c r="U7" s="447"/>
      <c r="V7" s="436"/>
      <c r="W7" s="283"/>
      <c r="X7" s="284"/>
      <c r="Y7" s="60"/>
      <c r="Z7" s="60"/>
      <c r="AA7" s="272"/>
      <c r="AB7" s="273"/>
      <c r="AC7" s="274"/>
      <c r="AD7" s="275"/>
      <c r="AF7" s="340" t="s">
        <v>29</v>
      </c>
      <c r="AG7" s="346">
        <v>100</v>
      </c>
      <c r="AH7" s="346" t="s">
        <v>132</v>
      </c>
      <c r="AI7" s="343" t="s">
        <v>26</v>
      </c>
      <c r="AJ7" s="350">
        <v>222.22222222222223</v>
      </c>
      <c r="AK7" s="351" t="s">
        <v>132</v>
      </c>
      <c r="AM7" s="340" t="s">
        <v>6</v>
      </c>
      <c r="AN7" s="346">
        <v>100</v>
      </c>
      <c r="AO7" s="346" t="s">
        <v>132</v>
      </c>
      <c r="AP7" s="343" t="s">
        <v>24</v>
      </c>
      <c r="AQ7" s="350">
        <v>137.64876632801162</v>
      </c>
      <c r="AR7" s="351" t="s">
        <v>132</v>
      </c>
    </row>
    <row r="8" spans="1:44" ht="15" thickBot="1" x14ac:dyDescent="0.35">
      <c r="A8" s="447"/>
      <c r="B8" s="436"/>
      <c r="C8" s="283"/>
      <c r="D8" s="284"/>
      <c r="E8" s="173"/>
      <c r="F8" s="173"/>
      <c r="G8" s="276" t="s">
        <v>108</v>
      </c>
      <c r="H8" s="277" t="s">
        <v>108</v>
      </c>
      <c r="I8" s="278" t="s">
        <v>108</v>
      </c>
      <c r="J8" s="279" t="s">
        <v>108</v>
      </c>
      <c r="K8" s="447"/>
      <c r="L8" s="436"/>
      <c r="M8" s="283"/>
      <c r="N8" s="284"/>
      <c r="O8" s="173"/>
      <c r="P8" s="173"/>
      <c r="Q8" s="276"/>
      <c r="R8" s="277"/>
      <c r="S8" s="278"/>
      <c r="T8" s="279"/>
      <c r="U8" s="447"/>
      <c r="V8" s="436"/>
      <c r="W8" s="283"/>
      <c r="X8" s="284"/>
      <c r="Y8" s="173"/>
      <c r="Z8" s="173"/>
      <c r="AA8" s="276"/>
      <c r="AB8" s="277"/>
      <c r="AC8" s="278"/>
      <c r="AD8" s="279"/>
      <c r="AF8" s="340" t="s">
        <v>29</v>
      </c>
      <c r="AG8" s="346">
        <v>100</v>
      </c>
      <c r="AH8" s="346" t="s">
        <v>132</v>
      </c>
      <c r="AI8" s="343" t="s">
        <v>28</v>
      </c>
      <c r="AJ8" s="350">
        <v>285.71428571428572</v>
      </c>
      <c r="AK8" s="351" t="s">
        <v>132</v>
      </c>
      <c r="AM8" s="340" t="s">
        <v>6</v>
      </c>
      <c r="AN8" s="346">
        <v>100</v>
      </c>
      <c r="AO8" s="346" t="s">
        <v>132</v>
      </c>
      <c r="AP8" s="343" t="s">
        <v>32</v>
      </c>
      <c r="AQ8" s="350">
        <v>75.26984126984128</v>
      </c>
      <c r="AR8" s="351" t="s">
        <v>132</v>
      </c>
    </row>
    <row r="9" spans="1:44" ht="15.6" thickTop="1" thickBot="1" x14ac:dyDescent="0.35">
      <c r="A9" s="447"/>
      <c r="B9" s="436"/>
      <c r="C9" s="283"/>
      <c r="D9" s="285"/>
      <c r="E9" s="197" t="s">
        <v>107</v>
      </c>
      <c r="F9" s="198"/>
      <c r="G9" s="199">
        <v>386.85</v>
      </c>
      <c r="H9" s="323">
        <v>26.95</v>
      </c>
      <c r="I9" s="199">
        <v>27.7</v>
      </c>
      <c r="J9" s="200">
        <v>16.75</v>
      </c>
      <c r="K9" s="447"/>
      <c r="L9" s="436"/>
      <c r="M9" s="283"/>
      <c r="N9" s="285"/>
      <c r="O9" s="197" t="s">
        <v>107</v>
      </c>
      <c r="P9" s="198"/>
      <c r="Q9" s="199">
        <v>389.71500000000003</v>
      </c>
      <c r="R9" s="199">
        <v>27.723217821782178</v>
      </c>
      <c r="S9" s="199">
        <v>25.524653465346532</v>
      </c>
      <c r="T9" s="200">
        <v>17.574009900990099</v>
      </c>
      <c r="U9" s="447"/>
      <c r="V9" s="436"/>
      <c r="W9" s="283"/>
      <c r="X9" s="285"/>
      <c r="Y9" s="197" t="s">
        <v>107</v>
      </c>
      <c r="Z9" s="198"/>
      <c r="AA9" s="323">
        <v>420</v>
      </c>
      <c r="AB9" s="199">
        <v>26.8</v>
      </c>
      <c r="AC9" s="323">
        <v>40.599999999999994</v>
      </c>
      <c r="AD9" s="200">
        <v>15.600000000000001</v>
      </c>
      <c r="AF9" s="340" t="s">
        <v>29</v>
      </c>
      <c r="AG9" s="346">
        <v>100</v>
      </c>
      <c r="AH9" s="346" t="s">
        <v>132</v>
      </c>
      <c r="AI9" s="343" t="s">
        <v>30</v>
      </c>
      <c r="AJ9" s="350">
        <v>208.33333333333334</v>
      </c>
      <c r="AK9" s="351" t="s">
        <v>132</v>
      </c>
      <c r="AM9" s="340" t="s">
        <v>6</v>
      </c>
      <c r="AN9" s="346">
        <v>100</v>
      </c>
      <c r="AO9" s="346" t="s">
        <v>132</v>
      </c>
      <c r="AP9" s="343" t="s">
        <v>9</v>
      </c>
      <c r="AQ9" s="350">
        <v>66.601123595505626</v>
      </c>
      <c r="AR9" s="351" t="s">
        <v>132</v>
      </c>
    </row>
    <row r="10" spans="1:44" ht="15.6" thickTop="1" thickBot="1" x14ac:dyDescent="0.35">
      <c r="A10" s="447"/>
      <c r="B10" s="437"/>
      <c r="C10" s="286"/>
      <c r="D10" s="287"/>
      <c r="E10" s="174"/>
      <c r="F10" s="174"/>
      <c r="G10" s="208"/>
      <c r="H10" s="217"/>
      <c r="I10" s="227"/>
      <c r="J10" s="233"/>
      <c r="K10" s="447"/>
      <c r="L10" s="437"/>
      <c r="M10" s="286"/>
      <c r="N10" s="287"/>
      <c r="O10" s="174"/>
      <c r="P10" s="174"/>
      <c r="Q10" s="208"/>
      <c r="R10" s="217"/>
      <c r="S10" s="227"/>
      <c r="T10" s="233"/>
      <c r="U10" s="447"/>
      <c r="V10" s="437"/>
      <c r="W10" s="286"/>
      <c r="X10" s="287"/>
      <c r="Y10" s="174"/>
      <c r="Z10" s="174"/>
      <c r="AA10" s="208"/>
      <c r="AB10" s="217"/>
      <c r="AC10" s="227"/>
      <c r="AD10" s="233"/>
      <c r="AF10" s="340" t="s">
        <v>29</v>
      </c>
      <c r="AG10" s="346">
        <v>100</v>
      </c>
      <c r="AH10" s="346" t="s">
        <v>132</v>
      </c>
      <c r="AI10" s="343" t="s">
        <v>62</v>
      </c>
      <c r="AJ10" s="350">
        <v>192.30769230769232</v>
      </c>
      <c r="AK10" s="351" t="s">
        <v>132</v>
      </c>
      <c r="AM10" s="340" t="s">
        <v>6</v>
      </c>
      <c r="AN10" s="346">
        <v>100</v>
      </c>
      <c r="AO10" s="346" t="s">
        <v>132</v>
      </c>
      <c r="AP10" s="343" t="s">
        <v>41</v>
      </c>
      <c r="AQ10" s="350">
        <v>85.287769784172681</v>
      </c>
      <c r="AR10" s="351" t="s">
        <v>132</v>
      </c>
    </row>
    <row r="11" spans="1:44" ht="15" thickBot="1" x14ac:dyDescent="0.35">
      <c r="A11" s="447"/>
      <c r="K11" s="447"/>
      <c r="U11" s="447"/>
      <c r="AF11" s="340" t="s">
        <v>29</v>
      </c>
      <c r="AG11" s="346">
        <v>100</v>
      </c>
      <c r="AH11" s="346" t="s">
        <v>132</v>
      </c>
      <c r="AI11" s="343" t="s">
        <v>33</v>
      </c>
      <c r="AJ11" s="350">
        <v>333.33333333333331</v>
      </c>
      <c r="AK11" s="351" t="s">
        <v>132</v>
      </c>
      <c r="AM11" s="340" t="s">
        <v>134</v>
      </c>
      <c r="AN11" s="346">
        <v>30</v>
      </c>
      <c r="AO11" s="346" t="s">
        <v>132</v>
      </c>
      <c r="AP11" s="343" t="s">
        <v>4</v>
      </c>
      <c r="AQ11" s="350">
        <v>129.03225806451613</v>
      </c>
      <c r="AR11" s="351" t="s">
        <v>132</v>
      </c>
    </row>
    <row r="12" spans="1:44" ht="15" customHeight="1" thickTop="1" x14ac:dyDescent="0.3">
      <c r="A12" s="447"/>
      <c r="B12" s="438" t="s">
        <v>111</v>
      </c>
      <c r="C12" s="112">
        <v>250</v>
      </c>
      <c r="D12" s="288" t="s">
        <v>99</v>
      </c>
      <c r="E12" s="67"/>
      <c r="F12" s="67" t="s">
        <v>18</v>
      </c>
      <c r="G12" s="321">
        <v>162.5</v>
      </c>
      <c r="H12" s="324">
        <v>30</v>
      </c>
      <c r="I12" s="327">
        <v>10</v>
      </c>
      <c r="J12" s="330">
        <v>2.5</v>
      </c>
      <c r="K12" s="447"/>
      <c r="L12" s="438" t="s">
        <v>111</v>
      </c>
      <c r="M12" s="112">
        <v>145</v>
      </c>
      <c r="N12" s="288" t="s">
        <v>99</v>
      </c>
      <c r="O12" s="67"/>
      <c r="P12" s="67" t="s">
        <v>44</v>
      </c>
      <c r="Q12" s="268">
        <v>160.94999999999999</v>
      </c>
      <c r="R12" s="269">
        <v>35.67</v>
      </c>
      <c r="S12" s="270">
        <v>2.9</v>
      </c>
      <c r="T12" s="271">
        <v>0.72499999999999998</v>
      </c>
      <c r="U12" s="447"/>
      <c r="V12" s="438" t="s">
        <v>111</v>
      </c>
      <c r="W12" s="112">
        <v>160</v>
      </c>
      <c r="X12" s="288" t="s">
        <v>99</v>
      </c>
      <c r="Y12" s="67"/>
      <c r="Z12" s="67" t="s">
        <v>43</v>
      </c>
      <c r="AA12" s="321">
        <v>160</v>
      </c>
      <c r="AB12" s="269">
        <v>30.400000000000002</v>
      </c>
      <c r="AC12" s="270">
        <v>1.6</v>
      </c>
      <c r="AD12" s="271">
        <v>3.2</v>
      </c>
      <c r="AF12" s="340" t="s">
        <v>29</v>
      </c>
      <c r="AG12" s="346">
        <v>100</v>
      </c>
      <c r="AH12" s="346" t="s">
        <v>132</v>
      </c>
      <c r="AI12" s="343" t="s">
        <v>130</v>
      </c>
      <c r="AJ12" s="350">
        <v>312.5</v>
      </c>
      <c r="AK12" s="351" t="s">
        <v>132</v>
      </c>
      <c r="AM12" s="340" t="s">
        <v>134</v>
      </c>
      <c r="AN12" s="346">
        <v>30</v>
      </c>
      <c r="AO12" s="346" t="s">
        <v>132</v>
      </c>
      <c r="AP12" s="343" t="s">
        <v>93</v>
      </c>
      <c r="AQ12" s="350">
        <v>103.44827586206897</v>
      </c>
      <c r="AR12" s="351" t="s">
        <v>132</v>
      </c>
    </row>
    <row r="13" spans="1:44" x14ac:dyDescent="0.3">
      <c r="A13" s="447"/>
      <c r="B13" s="439"/>
      <c r="C13" s="113"/>
      <c r="D13" s="289"/>
      <c r="E13" s="62"/>
      <c r="F13" s="62"/>
      <c r="G13" s="272" t="s">
        <v>108</v>
      </c>
      <c r="H13" s="273" t="s">
        <v>108</v>
      </c>
      <c r="I13" s="274" t="s">
        <v>108</v>
      </c>
      <c r="J13" s="275" t="s">
        <v>108</v>
      </c>
      <c r="K13" s="447"/>
      <c r="L13" s="439"/>
      <c r="M13" s="113"/>
      <c r="N13" s="289"/>
      <c r="O13" s="62"/>
      <c r="P13" s="62"/>
      <c r="Q13" s="272" t="s">
        <v>108</v>
      </c>
      <c r="R13" s="273" t="s">
        <v>108</v>
      </c>
      <c r="S13" s="274" t="s">
        <v>108</v>
      </c>
      <c r="T13" s="275" t="s">
        <v>108</v>
      </c>
      <c r="U13" s="447"/>
      <c r="V13" s="439"/>
      <c r="W13" s="113">
        <v>10</v>
      </c>
      <c r="X13" s="289" t="s">
        <v>99</v>
      </c>
      <c r="Y13" s="62"/>
      <c r="Z13" s="62" t="s">
        <v>19</v>
      </c>
      <c r="AA13" s="322">
        <v>23</v>
      </c>
      <c r="AB13" s="273">
        <v>0.70000000000000007</v>
      </c>
      <c r="AC13" s="274">
        <v>0.5</v>
      </c>
      <c r="AD13" s="331">
        <v>2</v>
      </c>
      <c r="AF13" s="340" t="s">
        <v>34</v>
      </c>
      <c r="AG13" s="346">
        <v>100</v>
      </c>
      <c r="AH13" s="346" t="s">
        <v>132</v>
      </c>
      <c r="AI13" s="343" t="s">
        <v>93</v>
      </c>
      <c r="AJ13" s="350">
        <v>86.206896551724142</v>
      </c>
      <c r="AK13" s="351" t="s">
        <v>132</v>
      </c>
      <c r="AM13" s="340" t="s">
        <v>10</v>
      </c>
      <c r="AN13" s="346">
        <v>100</v>
      </c>
      <c r="AO13" s="346" t="s">
        <v>132</v>
      </c>
      <c r="AP13" s="343" t="s">
        <v>8</v>
      </c>
      <c r="AQ13" s="352">
        <v>9.1999999999999993</v>
      </c>
      <c r="AR13" s="351" t="s">
        <v>133</v>
      </c>
    </row>
    <row r="14" spans="1:44" x14ac:dyDescent="0.3">
      <c r="A14" s="447"/>
      <c r="B14" s="439"/>
      <c r="C14" s="106">
        <v>15</v>
      </c>
      <c r="D14" s="289" t="s">
        <v>99</v>
      </c>
      <c r="E14" s="62"/>
      <c r="F14" s="62" t="s">
        <v>134</v>
      </c>
      <c r="G14" s="322">
        <v>60</v>
      </c>
      <c r="H14" s="325">
        <v>12</v>
      </c>
      <c r="I14" s="274">
        <v>1.5</v>
      </c>
      <c r="J14" s="275">
        <v>0.5</v>
      </c>
      <c r="K14" s="447"/>
      <c r="L14" s="439"/>
      <c r="M14" s="106">
        <v>1.5</v>
      </c>
      <c r="N14" s="289" t="s">
        <v>103</v>
      </c>
      <c r="O14" s="62"/>
      <c r="P14" s="62" t="s">
        <v>8</v>
      </c>
      <c r="Q14" s="272">
        <v>58.5</v>
      </c>
      <c r="R14" s="273">
        <v>1.2000000000000002</v>
      </c>
      <c r="S14" s="328">
        <v>12</v>
      </c>
      <c r="T14" s="275">
        <v>0.44999999999999996</v>
      </c>
      <c r="U14" s="447"/>
      <c r="V14" s="439"/>
      <c r="W14" s="113">
        <v>1</v>
      </c>
      <c r="X14" s="289" t="s">
        <v>101</v>
      </c>
      <c r="Y14" s="62"/>
      <c r="Z14" s="62" t="s">
        <v>17</v>
      </c>
      <c r="AA14" s="272">
        <v>35.4</v>
      </c>
      <c r="AB14" s="325">
        <v>1</v>
      </c>
      <c r="AC14" s="274">
        <v>6.3000000000000007</v>
      </c>
      <c r="AD14" s="275">
        <v>0.5</v>
      </c>
      <c r="AF14" s="340" t="s">
        <v>47</v>
      </c>
      <c r="AG14" s="346">
        <v>100</v>
      </c>
      <c r="AH14" s="346" t="s">
        <v>132</v>
      </c>
      <c r="AI14" s="343" t="s">
        <v>93</v>
      </c>
      <c r="AJ14" s="350">
        <v>106.89655172413794</v>
      </c>
      <c r="AK14" s="351" t="s">
        <v>132</v>
      </c>
      <c r="AM14" s="340" t="s">
        <v>10</v>
      </c>
      <c r="AN14" s="346">
        <v>100</v>
      </c>
      <c r="AO14" s="346" t="s">
        <v>132</v>
      </c>
      <c r="AP14" s="343" t="s">
        <v>17</v>
      </c>
      <c r="AQ14" s="350">
        <v>101.69491525423729</v>
      </c>
      <c r="AR14" s="351" t="s">
        <v>132</v>
      </c>
    </row>
    <row r="15" spans="1:44" x14ac:dyDescent="0.3">
      <c r="A15" s="447"/>
      <c r="B15" s="439"/>
      <c r="C15" s="113"/>
      <c r="D15" s="289"/>
      <c r="E15" s="62"/>
      <c r="F15" s="62"/>
      <c r="G15" s="272"/>
      <c r="H15" s="273"/>
      <c r="I15" s="274"/>
      <c r="J15" s="275"/>
      <c r="K15" s="447"/>
      <c r="L15" s="439"/>
      <c r="M15" s="113"/>
      <c r="N15" s="289"/>
      <c r="O15" s="62"/>
      <c r="P15" s="62"/>
      <c r="Q15" s="272"/>
      <c r="R15" s="273"/>
      <c r="S15" s="274"/>
      <c r="T15" s="275"/>
      <c r="U15" s="447"/>
      <c r="V15" s="439"/>
      <c r="W15" s="113"/>
      <c r="X15" s="289"/>
      <c r="Y15" s="62"/>
      <c r="Z15" s="62"/>
      <c r="AA15" s="272"/>
      <c r="AB15" s="273"/>
      <c r="AC15" s="274"/>
      <c r="AD15" s="275"/>
      <c r="AF15" s="340" t="s">
        <v>45</v>
      </c>
      <c r="AG15" s="346">
        <v>100</v>
      </c>
      <c r="AH15" s="346" t="s">
        <v>132</v>
      </c>
      <c r="AI15" s="343" t="s">
        <v>93</v>
      </c>
      <c r="AJ15" s="350">
        <v>146.55172413793105</v>
      </c>
      <c r="AK15" s="351" t="s">
        <v>132</v>
      </c>
      <c r="AM15" s="340" t="s">
        <v>10</v>
      </c>
      <c r="AN15" s="346">
        <v>100</v>
      </c>
      <c r="AO15" s="346" t="s">
        <v>132</v>
      </c>
      <c r="AP15" s="343" t="s">
        <v>33</v>
      </c>
      <c r="AQ15" s="352">
        <v>1.2</v>
      </c>
      <c r="AR15" s="351" t="s">
        <v>141</v>
      </c>
    </row>
    <row r="16" spans="1:44" ht="15" thickBot="1" x14ac:dyDescent="0.35">
      <c r="A16" s="447"/>
      <c r="B16" s="439"/>
      <c r="C16" s="113"/>
      <c r="D16" s="289"/>
      <c r="E16" s="70"/>
      <c r="F16" s="70"/>
      <c r="G16" s="276"/>
      <c r="H16" s="277"/>
      <c r="I16" s="278"/>
      <c r="J16" s="279"/>
      <c r="K16" s="447"/>
      <c r="L16" s="439"/>
      <c r="M16" s="113"/>
      <c r="N16" s="289"/>
      <c r="O16" s="70"/>
      <c r="P16" s="70"/>
      <c r="Q16" s="276"/>
      <c r="R16" s="277"/>
      <c r="S16" s="278"/>
      <c r="T16" s="279"/>
      <c r="U16" s="447"/>
      <c r="V16" s="439"/>
      <c r="W16" s="113"/>
      <c r="X16" s="289"/>
      <c r="Y16" s="70"/>
      <c r="Z16" s="70"/>
      <c r="AA16" s="276"/>
      <c r="AB16" s="277"/>
      <c r="AC16" s="278"/>
      <c r="AD16" s="279"/>
      <c r="AF16" s="340" t="s">
        <v>45</v>
      </c>
      <c r="AG16" s="346">
        <v>100</v>
      </c>
      <c r="AH16" s="346" t="s">
        <v>132</v>
      </c>
      <c r="AI16" s="343" t="s">
        <v>47</v>
      </c>
      <c r="AJ16" s="350">
        <v>137.09677419354838</v>
      </c>
      <c r="AK16" s="351" t="s">
        <v>132</v>
      </c>
      <c r="AM16" s="340" t="s">
        <v>10</v>
      </c>
      <c r="AN16" s="346">
        <v>100</v>
      </c>
      <c r="AO16" s="346" t="s">
        <v>132</v>
      </c>
      <c r="AP16" s="343" t="s">
        <v>130</v>
      </c>
      <c r="AQ16" s="352">
        <v>1.1000000000000001</v>
      </c>
      <c r="AR16" s="351" t="s">
        <v>141</v>
      </c>
    </row>
    <row r="17" spans="1:44" ht="15.6" thickTop="1" thickBot="1" x14ac:dyDescent="0.35">
      <c r="A17" s="447"/>
      <c r="B17" s="439"/>
      <c r="C17" s="113"/>
      <c r="D17" s="290"/>
      <c r="E17" s="197" t="s">
        <v>107</v>
      </c>
      <c r="F17" s="198"/>
      <c r="G17" s="323">
        <v>222.5</v>
      </c>
      <c r="H17" s="323">
        <v>42</v>
      </c>
      <c r="I17" s="199">
        <v>11.5</v>
      </c>
      <c r="J17" s="200">
        <v>3</v>
      </c>
      <c r="K17" s="447"/>
      <c r="L17" s="439"/>
      <c r="M17" s="113"/>
      <c r="N17" s="290"/>
      <c r="O17" s="197" t="s">
        <v>107</v>
      </c>
      <c r="P17" s="198"/>
      <c r="Q17" s="199">
        <v>219.45</v>
      </c>
      <c r="R17" s="199">
        <v>36.870000000000005</v>
      </c>
      <c r="S17" s="199">
        <v>14.9</v>
      </c>
      <c r="T17" s="200">
        <v>1.1749999999999998</v>
      </c>
      <c r="U17" s="447"/>
      <c r="V17" s="439"/>
      <c r="W17" s="113"/>
      <c r="X17" s="290"/>
      <c r="Y17" s="197" t="s">
        <v>107</v>
      </c>
      <c r="Z17" s="198"/>
      <c r="AA17" s="199">
        <v>218.4</v>
      </c>
      <c r="AB17" s="199">
        <v>32.1</v>
      </c>
      <c r="AC17" s="199">
        <v>8.4</v>
      </c>
      <c r="AD17" s="200">
        <v>5.7</v>
      </c>
      <c r="AF17" s="340" t="s">
        <v>20</v>
      </c>
      <c r="AG17" s="346">
        <v>100</v>
      </c>
      <c r="AH17" s="346" t="s">
        <v>132</v>
      </c>
      <c r="AI17" s="343" t="s">
        <v>22</v>
      </c>
      <c r="AJ17" s="350">
        <v>98.780487804878049</v>
      </c>
      <c r="AK17" s="351" t="s">
        <v>132</v>
      </c>
      <c r="AM17" s="340" t="s">
        <v>42</v>
      </c>
      <c r="AN17" s="346">
        <v>100</v>
      </c>
      <c r="AO17" s="346" t="s">
        <v>132</v>
      </c>
      <c r="AP17" s="343" t="s">
        <v>54</v>
      </c>
      <c r="AQ17" s="350">
        <v>147.72727272727272</v>
      </c>
      <c r="AR17" s="351" t="s">
        <v>132</v>
      </c>
    </row>
    <row r="18" spans="1:44" ht="15.6" thickTop="1" thickBot="1" x14ac:dyDescent="0.35">
      <c r="A18" s="447"/>
      <c r="B18" s="440"/>
      <c r="C18" s="114"/>
      <c r="D18" s="291"/>
      <c r="E18" s="177"/>
      <c r="F18" s="177"/>
      <c r="G18" s="208" t="s">
        <v>108</v>
      </c>
      <c r="H18" s="217" t="s">
        <v>108</v>
      </c>
      <c r="I18" s="227" t="s">
        <v>108</v>
      </c>
      <c r="J18" s="233" t="s">
        <v>108</v>
      </c>
      <c r="K18" s="447"/>
      <c r="L18" s="440"/>
      <c r="M18" s="114"/>
      <c r="N18" s="291"/>
      <c r="O18" s="177"/>
      <c r="P18" s="177"/>
      <c r="Q18" s="208" t="s">
        <v>108</v>
      </c>
      <c r="R18" s="217" t="s">
        <v>108</v>
      </c>
      <c r="S18" s="227" t="s">
        <v>108</v>
      </c>
      <c r="T18" s="233" t="s">
        <v>108</v>
      </c>
      <c r="U18" s="447"/>
      <c r="V18" s="440"/>
      <c r="W18" s="114"/>
      <c r="X18" s="291"/>
      <c r="Y18" s="177"/>
      <c r="Z18" s="177"/>
      <c r="AA18" s="208" t="s">
        <v>108</v>
      </c>
      <c r="AB18" s="217" t="s">
        <v>108</v>
      </c>
      <c r="AC18" s="227" t="s">
        <v>108</v>
      </c>
      <c r="AD18" s="233" t="s">
        <v>108</v>
      </c>
      <c r="AF18" s="340" t="s">
        <v>25</v>
      </c>
      <c r="AG18" s="346">
        <v>100</v>
      </c>
      <c r="AH18" s="346" t="s">
        <v>132</v>
      </c>
      <c r="AI18" s="343" t="s">
        <v>26</v>
      </c>
      <c r="AJ18" s="350">
        <v>133.33333333333334</v>
      </c>
      <c r="AK18" s="351" t="s">
        <v>132</v>
      </c>
      <c r="AM18" s="340" t="s">
        <v>42</v>
      </c>
      <c r="AN18" s="346">
        <v>100</v>
      </c>
      <c r="AO18" s="346" t="s">
        <v>132</v>
      </c>
      <c r="AP18" s="343" t="s">
        <v>56</v>
      </c>
      <c r="AQ18" s="350">
        <v>106.55737704918033</v>
      </c>
      <c r="AR18" s="351" t="s">
        <v>132</v>
      </c>
    </row>
    <row r="19" spans="1:44" ht="15" thickBot="1" x14ac:dyDescent="0.35">
      <c r="A19" s="447"/>
      <c r="K19" s="447"/>
      <c r="U19" s="447"/>
      <c r="AF19" s="340" t="s">
        <v>25</v>
      </c>
      <c r="AG19" s="346">
        <v>100</v>
      </c>
      <c r="AH19" s="346" t="s">
        <v>132</v>
      </c>
      <c r="AI19" s="343" t="s">
        <v>28</v>
      </c>
      <c r="AJ19" s="350">
        <v>171.42857142857142</v>
      </c>
      <c r="AK19" s="351" t="s">
        <v>132</v>
      </c>
      <c r="AM19" s="340" t="s">
        <v>42</v>
      </c>
      <c r="AN19" s="346">
        <v>100</v>
      </c>
      <c r="AO19" s="346" t="s">
        <v>132</v>
      </c>
      <c r="AP19" s="343" t="s">
        <v>58</v>
      </c>
      <c r="AQ19" s="350">
        <v>158.53658536585365</v>
      </c>
      <c r="AR19" s="351" t="s">
        <v>132</v>
      </c>
    </row>
    <row r="20" spans="1:44" ht="15" customHeight="1" thickTop="1" x14ac:dyDescent="0.3">
      <c r="A20" s="447"/>
      <c r="B20" s="441" t="s">
        <v>112</v>
      </c>
      <c r="C20" s="139">
        <v>160</v>
      </c>
      <c r="D20" s="292" t="s">
        <v>99</v>
      </c>
      <c r="E20" s="87"/>
      <c r="F20" s="87" t="s">
        <v>23</v>
      </c>
      <c r="G20" s="321">
        <v>176</v>
      </c>
      <c r="H20" s="269">
        <v>36.800000000000004</v>
      </c>
      <c r="I20" s="327">
        <v>0</v>
      </c>
      <c r="J20" s="330">
        <v>3.2</v>
      </c>
      <c r="K20" s="447"/>
      <c r="L20" s="441" t="s">
        <v>112</v>
      </c>
      <c r="M20" s="139">
        <v>160</v>
      </c>
      <c r="N20" s="292" t="s">
        <v>99</v>
      </c>
      <c r="O20" s="87"/>
      <c r="P20" s="87" t="s">
        <v>51</v>
      </c>
      <c r="Q20" s="321">
        <v>176</v>
      </c>
      <c r="R20" s="269">
        <v>33.6</v>
      </c>
      <c r="S20" s="327">
        <v>0</v>
      </c>
      <c r="T20" s="271">
        <v>3.6799999999999997</v>
      </c>
      <c r="U20" s="447"/>
      <c r="V20" s="441" t="s">
        <v>112</v>
      </c>
      <c r="W20" s="139">
        <v>150</v>
      </c>
      <c r="X20" s="292" t="s">
        <v>99</v>
      </c>
      <c r="Y20" s="87"/>
      <c r="Z20" s="87" t="s">
        <v>86</v>
      </c>
      <c r="AA20" s="268">
        <v>234</v>
      </c>
      <c r="AB20" s="324">
        <v>30</v>
      </c>
      <c r="AC20" s="327">
        <v>0</v>
      </c>
      <c r="AD20" s="271">
        <v>12</v>
      </c>
      <c r="AF20" s="340" t="s">
        <v>25</v>
      </c>
      <c r="AG20" s="346">
        <v>100</v>
      </c>
      <c r="AH20" s="346" t="s">
        <v>132</v>
      </c>
      <c r="AI20" s="343" t="s">
        <v>30</v>
      </c>
      <c r="AJ20" s="350">
        <v>125</v>
      </c>
      <c r="AK20" s="351" t="s">
        <v>132</v>
      </c>
      <c r="AM20" s="340" t="s">
        <v>42</v>
      </c>
      <c r="AN20" s="346">
        <v>100</v>
      </c>
      <c r="AO20" s="346" t="s">
        <v>132</v>
      </c>
      <c r="AP20" s="343" t="s">
        <v>60</v>
      </c>
      <c r="AQ20" s="350">
        <v>103.58565737051792</v>
      </c>
      <c r="AR20" s="351" t="s">
        <v>132</v>
      </c>
    </row>
    <row r="21" spans="1:44" x14ac:dyDescent="0.3">
      <c r="A21" s="447"/>
      <c r="B21" s="442"/>
      <c r="C21" s="140">
        <v>180</v>
      </c>
      <c r="D21" s="293" t="s">
        <v>99</v>
      </c>
      <c r="E21" s="89"/>
      <c r="F21" s="89" t="s">
        <v>42</v>
      </c>
      <c r="G21" s="322">
        <v>234</v>
      </c>
      <c r="H21" s="273">
        <v>4.32</v>
      </c>
      <c r="I21" s="274">
        <v>51.480000000000004</v>
      </c>
      <c r="J21" s="275">
        <v>0.36000000000000004</v>
      </c>
      <c r="K21" s="447"/>
      <c r="L21" s="442"/>
      <c r="M21" s="140">
        <v>260</v>
      </c>
      <c r="N21" s="293" t="s">
        <v>99</v>
      </c>
      <c r="O21" s="89"/>
      <c r="P21" s="89" t="s">
        <v>54</v>
      </c>
      <c r="Q21" s="272">
        <v>228.8</v>
      </c>
      <c r="R21" s="273">
        <v>2.6</v>
      </c>
      <c r="S21" s="274">
        <v>54.6</v>
      </c>
      <c r="T21" s="331">
        <v>0</v>
      </c>
      <c r="U21" s="447"/>
      <c r="V21" s="442"/>
      <c r="W21" s="140">
        <v>120</v>
      </c>
      <c r="X21" s="293" t="s">
        <v>99</v>
      </c>
      <c r="Y21" s="89"/>
      <c r="Z21" s="89" t="s">
        <v>87</v>
      </c>
      <c r="AA21" s="272">
        <v>166.79999999999998</v>
      </c>
      <c r="AB21" s="325">
        <v>5.1599999999999993</v>
      </c>
      <c r="AC21" s="274">
        <v>33.239999999999995</v>
      </c>
      <c r="AD21" s="275">
        <v>0.6</v>
      </c>
      <c r="AF21" s="340" t="s">
        <v>25</v>
      </c>
      <c r="AG21" s="346">
        <v>100</v>
      </c>
      <c r="AH21" s="346" t="s">
        <v>132</v>
      </c>
      <c r="AI21" s="343" t="s">
        <v>130</v>
      </c>
      <c r="AJ21" s="350">
        <v>187.5</v>
      </c>
      <c r="AK21" s="351" t="s">
        <v>132</v>
      </c>
      <c r="AM21" s="340" t="s">
        <v>42</v>
      </c>
      <c r="AN21" s="346">
        <v>100</v>
      </c>
      <c r="AO21" s="346" t="s">
        <v>132</v>
      </c>
      <c r="AP21" s="343" t="s">
        <v>29</v>
      </c>
      <c r="AQ21" s="350">
        <v>130</v>
      </c>
      <c r="AR21" s="351" t="s">
        <v>132</v>
      </c>
    </row>
    <row r="22" spans="1:44" x14ac:dyDescent="0.3">
      <c r="A22" s="447"/>
      <c r="B22" s="442"/>
      <c r="C22" s="140">
        <v>5</v>
      </c>
      <c r="D22" s="293" t="s">
        <v>99</v>
      </c>
      <c r="E22" s="89"/>
      <c r="F22" s="89" t="s">
        <v>15</v>
      </c>
      <c r="G22" s="272">
        <v>35.85</v>
      </c>
      <c r="H22" s="273">
        <v>0.05</v>
      </c>
      <c r="I22" s="328">
        <v>0</v>
      </c>
      <c r="J22" s="275">
        <v>4.05</v>
      </c>
      <c r="K22" s="447"/>
      <c r="L22" s="442"/>
      <c r="M22" s="140">
        <v>3.9833333333333334</v>
      </c>
      <c r="N22" s="293" t="s">
        <v>137</v>
      </c>
      <c r="O22" s="89"/>
      <c r="P22" s="89" t="s">
        <v>21</v>
      </c>
      <c r="Q22" s="272">
        <v>35.85</v>
      </c>
      <c r="R22" s="325">
        <v>0</v>
      </c>
      <c r="S22" s="328">
        <v>0</v>
      </c>
      <c r="T22" s="275">
        <v>3.9434999999999998</v>
      </c>
      <c r="U22" s="447"/>
      <c r="V22" s="442"/>
      <c r="W22" s="140">
        <v>5</v>
      </c>
      <c r="X22" s="293" t="s">
        <v>99</v>
      </c>
      <c r="Y22" s="89"/>
      <c r="Z22" s="89" t="s">
        <v>15</v>
      </c>
      <c r="AA22" s="272">
        <v>35.85</v>
      </c>
      <c r="AB22" s="273">
        <v>0.05</v>
      </c>
      <c r="AC22" s="328">
        <v>0</v>
      </c>
      <c r="AD22" s="275">
        <v>4.05</v>
      </c>
      <c r="AF22" s="340" t="s">
        <v>48</v>
      </c>
      <c r="AG22" s="346">
        <v>100</v>
      </c>
      <c r="AH22" s="346" t="s">
        <v>132</v>
      </c>
      <c r="AI22" s="343" t="s">
        <v>93</v>
      </c>
      <c r="AJ22" s="350">
        <v>185.34482758620689</v>
      </c>
      <c r="AK22" s="351" t="s">
        <v>132</v>
      </c>
      <c r="AM22" s="340" t="s">
        <v>42</v>
      </c>
      <c r="AN22" s="346">
        <v>100</v>
      </c>
      <c r="AO22" s="346" t="s">
        <v>132</v>
      </c>
      <c r="AP22" s="343" t="s">
        <v>10</v>
      </c>
      <c r="AQ22" s="350">
        <v>36.111111111111114</v>
      </c>
      <c r="AR22" s="351" t="s">
        <v>132</v>
      </c>
    </row>
    <row r="23" spans="1:44" x14ac:dyDescent="0.3">
      <c r="A23" s="447"/>
      <c r="B23" s="442"/>
      <c r="C23" s="140"/>
      <c r="D23" s="293"/>
      <c r="E23" s="89"/>
      <c r="F23" s="89"/>
      <c r="G23" s="272"/>
      <c r="H23" s="273"/>
      <c r="I23" s="274"/>
      <c r="J23" s="275"/>
      <c r="K23" s="447"/>
      <c r="L23" s="442"/>
      <c r="M23" s="140"/>
      <c r="N23" s="293"/>
      <c r="O23" s="89"/>
      <c r="P23" s="89"/>
      <c r="Q23" s="272"/>
      <c r="R23" s="273"/>
      <c r="S23" s="274"/>
      <c r="T23" s="275"/>
      <c r="U23" s="447"/>
      <c r="V23" s="442"/>
      <c r="W23" s="140"/>
      <c r="X23" s="293"/>
      <c r="Y23" s="89"/>
      <c r="Z23" s="89"/>
      <c r="AA23" s="272"/>
      <c r="AB23" s="273"/>
      <c r="AC23" s="274"/>
      <c r="AD23" s="275"/>
      <c r="AF23" s="340" t="s">
        <v>48</v>
      </c>
      <c r="AG23" s="346">
        <v>100</v>
      </c>
      <c r="AH23" s="346" t="s">
        <v>132</v>
      </c>
      <c r="AI23" s="343" t="s">
        <v>47</v>
      </c>
      <c r="AJ23" s="350">
        <v>173.38709677419354</v>
      </c>
      <c r="AK23" s="351" t="s">
        <v>132</v>
      </c>
      <c r="AM23" s="340" t="s">
        <v>42</v>
      </c>
      <c r="AN23" s="346">
        <v>100</v>
      </c>
      <c r="AO23" s="346" t="s">
        <v>132</v>
      </c>
      <c r="AP23" s="343" t="s">
        <v>87</v>
      </c>
      <c r="AQ23" s="350">
        <v>93.525179856115102</v>
      </c>
      <c r="AR23" s="351" t="s">
        <v>132</v>
      </c>
    </row>
    <row r="24" spans="1:44" ht="15" thickBot="1" x14ac:dyDescent="0.35">
      <c r="A24" s="447"/>
      <c r="B24" s="442"/>
      <c r="C24" s="140"/>
      <c r="D24" s="293"/>
      <c r="E24" s="105"/>
      <c r="F24" s="105"/>
      <c r="G24" s="207"/>
      <c r="H24" s="216"/>
      <c r="I24" s="226"/>
      <c r="J24" s="232"/>
      <c r="K24" s="447"/>
      <c r="L24" s="442"/>
      <c r="M24" s="140"/>
      <c r="N24" s="293"/>
      <c r="O24" s="105"/>
      <c r="P24" s="105"/>
      <c r="Q24" s="207"/>
      <c r="R24" s="216"/>
      <c r="S24" s="226"/>
      <c r="T24" s="232"/>
      <c r="U24" s="447"/>
      <c r="V24" s="442"/>
      <c r="W24" s="140"/>
      <c r="X24" s="293"/>
      <c r="Y24" s="105"/>
      <c r="Z24" s="105"/>
      <c r="AA24" s="207"/>
      <c r="AB24" s="216"/>
      <c r="AC24" s="226"/>
      <c r="AD24" s="232"/>
      <c r="AF24" s="340" t="s">
        <v>48</v>
      </c>
      <c r="AG24" s="346">
        <v>100</v>
      </c>
      <c r="AH24" s="346" t="s">
        <v>132</v>
      </c>
      <c r="AI24" s="343" t="s">
        <v>65</v>
      </c>
      <c r="AJ24" s="350">
        <v>114.97326203208556</v>
      </c>
      <c r="AK24" s="351" t="s">
        <v>132</v>
      </c>
      <c r="AM24" s="340" t="s">
        <v>40</v>
      </c>
      <c r="AN24" s="346">
        <v>100</v>
      </c>
      <c r="AO24" s="346" t="s">
        <v>132</v>
      </c>
      <c r="AP24" s="343" t="s">
        <v>42</v>
      </c>
      <c r="AQ24" s="350">
        <v>294.61538461538464</v>
      </c>
      <c r="AR24" s="351" t="s">
        <v>132</v>
      </c>
    </row>
    <row r="25" spans="1:44" ht="15.6" thickTop="1" thickBot="1" x14ac:dyDescent="0.35">
      <c r="A25" s="447"/>
      <c r="B25" s="442"/>
      <c r="C25" s="140"/>
      <c r="D25" s="294"/>
      <c r="E25" s="197" t="s">
        <v>107</v>
      </c>
      <c r="F25" s="198"/>
      <c r="G25" s="199">
        <v>445.85</v>
      </c>
      <c r="H25" s="199">
        <v>41.17</v>
      </c>
      <c r="I25" s="199">
        <v>51.480000000000004</v>
      </c>
      <c r="J25" s="200">
        <v>7.6099999999999994</v>
      </c>
      <c r="K25" s="447"/>
      <c r="L25" s="442"/>
      <c r="M25" s="140"/>
      <c r="N25" s="294"/>
      <c r="O25" s="197" t="s">
        <v>107</v>
      </c>
      <c r="P25" s="198"/>
      <c r="Q25" s="199">
        <v>440.65000000000003</v>
      </c>
      <c r="R25" s="199">
        <v>36.200000000000003</v>
      </c>
      <c r="S25" s="199">
        <v>54.6</v>
      </c>
      <c r="T25" s="200">
        <v>7.6234999999999999</v>
      </c>
      <c r="U25" s="447"/>
      <c r="V25" s="442"/>
      <c r="W25" s="140"/>
      <c r="X25" s="294"/>
      <c r="Y25" s="197" t="s">
        <v>107</v>
      </c>
      <c r="Z25" s="198"/>
      <c r="AA25" s="199">
        <v>436.65</v>
      </c>
      <c r="AB25" s="199">
        <v>35.209999999999994</v>
      </c>
      <c r="AC25" s="199">
        <v>33.239999999999995</v>
      </c>
      <c r="AD25" s="200">
        <v>16.649999999999999</v>
      </c>
      <c r="AF25" s="340" t="s">
        <v>48</v>
      </c>
      <c r="AG25" s="346">
        <v>100</v>
      </c>
      <c r="AH25" s="346" t="s">
        <v>132</v>
      </c>
      <c r="AI25" s="343" t="s">
        <v>135</v>
      </c>
      <c r="AJ25" s="350">
        <v>107.5</v>
      </c>
      <c r="AK25" s="351" t="s">
        <v>132</v>
      </c>
      <c r="AM25" s="340" t="s">
        <v>40</v>
      </c>
      <c r="AN25" s="346">
        <v>100</v>
      </c>
      <c r="AO25" s="346" t="s">
        <v>132</v>
      </c>
      <c r="AP25" s="343" t="s">
        <v>10</v>
      </c>
      <c r="AQ25" s="350">
        <v>106.38888888888889</v>
      </c>
      <c r="AR25" s="351" t="s">
        <v>132</v>
      </c>
    </row>
    <row r="26" spans="1:44" ht="15.6" thickTop="1" thickBot="1" x14ac:dyDescent="0.35">
      <c r="A26" s="447"/>
      <c r="B26" s="443"/>
      <c r="C26" s="142"/>
      <c r="D26" s="295"/>
      <c r="E26" s="180"/>
      <c r="F26" s="180"/>
      <c r="G26" s="208"/>
      <c r="H26" s="217"/>
      <c r="I26" s="227"/>
      <c r="J26" s="233"/>
      <c r="K26" s="447"/>
      <c r="L26" s="443"/>
      <c r="M26" s="142"/>
      <c r="N26" s="295"/>
      <c r="O26" s="180"/>
      <c r="P26" s="180"/>
      <c r="Q26" s="208"/>
      <c r="R26" s="217"/>
      <c r="S26" s="227"/>
      <c r="T26" s="233"/>
      <c r="U26" s="447"/>
      <c r="V26" s="443"/>
      <c r="W26" s="142"/>
      <c r="X26" s="295"/>
      <c r="Y26" s="180"/>
      <c r="Z26" s="180"/>
      <c r="AA26" s="208"/>
      <c r="AB26" s="217"/>
      <c r="AC26" s="227"/>
      <c r="AD26" s="233"/>
      <c r="AF26" s="340" t="s">
        <v>48</v>
      </c>
      <c r="AG26" s="346">
        <v>100</v>
      </c>
      <c r="AH26" s="346" t="s">
        <v>132</v>
      </c>
      <c r="AI26" s="343" t="s">
        <v>136</v>
      </c>
      <c r="AJ26" s="350">
        <v>156.93430656934308</v>
      </c>
      <c r="AK26" s="351" t="s">
        <v>132</v>
      </c>
      <c r="AM26" s="340" t="s">
        <v>5</v>
      </c>
      <c r="AN26" s="346">
        <v>1</v>
      </c>
      <c r="AO26" s="346" t="s">
        <v>133</v>
      </c>
      <c r="AP26" s="343" t="s">
        <v>6</v>
      </c>
      <c r="AQ26" s="350">
        <v>33.741037536904258</v>
      </c>
      <c r="AR26" s="351" t="s">
        <v>132</v>
      </c>
    </row>
    <row r="27" spans="1:44" ht="15" thickBot="1" x14ac:dyDescent="0.35">
      <c r="A27" s="447"/>
      <c r="K27" s="447"/>
      <c r="U27" s="447"/>
      <c r="AF27" s="340" t="s">
        <v>7</v>
      </c>
      <c r="AG27" s="346">
        <v>100</v>
      </c>
      <c r="AH27" s="346" t="s">
        <v>132</v>
      </c>
      <c r="AI27" s="343" t="s">
        <v>8</v>
      </c>
      <c r="AJ27" s="352">
        <v>3.6</v>
      </c>
      <c r="AK27" s="351" t="s">
        <v>133</v>
      </c>
      <c r="AM27" s="340" t="s">
        <v>5</v>
      </c>
      <c r="AN27" s="346">
        <v>1</v>
      </c>
      <c r="AO27" s="346" t="s">
        <v>133</v>
      </c>
      <c r="AP27" s="343" t="s">
        <v>24</v>
      </c>
      <c r="AQ27" s="350">
        <v>46.444121915820027</v>
      </c>
      <c r="AR27" s="351" t="s">
        <v>132</v>
      </c>
    </row>
    <row r="28" spans="1:44" ht="15" customHeight="1" thickTop="1" x14ac:dyDescent="0.3">
      <c r="A28" s="447"/>
      <c r="B28" s="448" t="s">
        <v>113</v>
      </c>
      <c r="C28" s="115">
        <v>40</v>
      </c>
      <c r="D28" s="296" t="s">
        <v>99</v>
      </c>
      <c r="E28" s="74"/>
      <c r="F28" s="74" t="s">
        <v>10</v>
      </c>
      <c r="G28" s="321">
        <v>144</v>
      </c>
      <c r="H28" s="269">
        <v>5.2</v>
      </c>
      <c r="I28" s="270">
        <v>27.200000000000003</v>
      </c>
      <c r="J28" s="271">
        <v>2.8000000000000003</v>
      </c>
      <c r="K28" s="447"/>
      <c r="L28" s="448" t="s">
        <v>113</v>
      </c>
      <c r="M28" s="115">
        <v>40</v>
      </c>
      <c r="N28" s="296" t="s">
        <v>99</v>
      </c>
      <c r="O28" s="74"/>
      <c r="P28" s="74" t="s">
        <v>40</v>
      </c>
      <c r="Q28" s="268">
        <v>153.20000000000002</v>
      </c>
      <c r="R28" s="324">
        <v>2.6</v>
      </c>
      <c r="S28" s="327">
        <v>34.6</v>
      </c>
      <c r="T28" s="271">
        <v>0.4</v>
      </c>
      <c r="U28" s="447"/>
      <c r="V28" s="448" t="s">
        <v>113</v>
      </c>
      <c r="W28" s="115">
        <v>70</v>
      </c>
      <c r="X28" s="296" t="s">
        <v>99</v>
      </c>
      <c r="Y28" s="74"/>
      <c r="Z28" s="74" t="s">
        <v>145</v>
      </c>
      <c r="AA28" s="268">
        <v>141.39999999999998</v>
      </c>
      <c r="AB28" s="269">
        <v>7.6999999999999993</v>
      </c>
      <c r="AC28" s="270">
        <v>23.099999999999998</v>
      </c>
      <c r="AD28" s="271">
        <v>0.35</v>
      </c>
      <c r="AF28" s="340" t="s">
        <v>7</v>
      </c>
      <c r="AG28" s="346">
        <v>100</v>
      </c>
      <c r="AH28" s="346" t="s">
        <v>132</v>
      </c>
      <c r="AI28" s="343" t="s">
        <v>145</v>
      </c>
      <c r="AJ28" s="350">
        <v>69.801980198019805</v>
      </c>
      <c r="AK28" s="351" t="s">
        <v>132</v>
      </c>
      <c r="AM28" s="340" t="s">
        <v>5</v>
      </c>
      <c r="AN28" s="346">
        <v>1</v>
      </c>
      <c r="AO28" s="346" t="s">
        <v>133</v>
      </c>
      <c r="AP28" s="343" t="s">
        <v>41</v>
      </c>
      <c r="AQ28" s="350">
        <v>28.776978417266186</v>
      </c>
      <c r="AR28" s="351" t="s">
        <v>132</v>
      </c>
    </row>
    <row r="29" spans="1:44" x14ac:dyDescent="0.3">
      <c r="A29" s="447"/>
      <c r="B29" s="449"/>
      <c r="C29" s="116">
        <v>35</v>
      </c>
      <c r="D29" s="297" t="s">
        <v>99</v>
      </c>
      <c r="E29" s="76"/>
      <c r="F29" s="76" t="s">
        <v>14</v>
      </c>
      <c r="G29" s="322">
        <v>210</v>
      </c>
      <c r="H29" s="273">
        <v>8.3999999999999986</v>
      </c>
      <c r="I29" s="274">
        <v>4.1999999999999993</v>
      </c>
      <c r="J29" s="275">
        <v>16.799999999999997</v>
      </c>
      <c r="K29" s="447"/>
      <c r="L29" s="449"/>
      <c r="M29" s="116">
        <v>20</v>
      </c>
      <c r="N29" s="297" t="s">
        <v>99</v>
      </c>
      <c r="O29" s="76"/>
      <c r="P29" s="76" t="s">
        <v>27</v>
      </c>
      <c r="Q29" s="272">
        <v>130.80000000000001</v>
      </c>
      <c r="R29" s="273">
        <v>3</v>
      </c>
      <c r="S29" s="274">
        <v>2.8000000000000003</v>
      </c>
      <c r="T29" s="275">
        <v>13</v>
      </c>
      <c r="U29" s="447"/>
      <c r="V29" s="449"/>
      <c r="W29" s="116">
        <v>80</v>
      </c>
      <c r="X29" s="297" t="s">
        <v>99</v>
      </c>
      <c r="Y29" s="76"/>
      <c r="Z29" s="76" t="s">
        <v>80</v>
      </c>
      <c r="AA29" s="322">
        <v>128</v>
      </c>
      <c r="AB29" s="273">
        <v>1.6</v>
      </c>
      <c r="AC29" s="274">
        <v>6.8239999999999998</v>
      </c>
      <c r="AD29" s="275">
        <v>11.728000000000002</v>
      </c>
      <c r="AF29" s="340" t="s">
        <v>43</v>
      </c>
      <c r="AG29" s="346">
        <v>100</v>
      </c>
      <c r="AH29" s="346" t="s">
        <v>132</v>
      </c>
      <c r="AI29" s="343" t="s">
        <v>4</v>
      </c>
      <c r="AJ29" s="350">
        <v>107.52688172043011</v>
      </c>
      <c r="AK29" s="351" t="s">
        <v>132</v>
      </c>
      <c r="AM29" s="340" t="s">
        <v>5</v>
      </c>
      <c r="AN29" s="346">
        <v>1</v>
      </c>
      <c r="AO29" s="346" t="s">
        <v>133</v>
      </c>
      <c r="AP29" s="343" t="s">
        <v>24</v>
      </c>
      <c r="AQ29" s="350">
        <v>46.444121915820027</v>
      </c>
      <c r="AR29" s="351" t="s">
        <v>132</v>
      </c>
    </row>
    <row r="30" spans="1:44" x14ac:dyDescent="0.3">
      <c r="A30" s="447"/>
      <c r="B30" s="449"/>
      <c r="C30" s="116">
        <v>50</v>
      </c>
      <c r="D30" s="297" t="s">
        <v>99</v>
      </c>
      <c r="E30" s="76"/>
      <c r="F30" s="76" t="s">
        <v>25</v>
      </c>
      <c r="G30" s="322">
        <v>30</v>
      </c>
      <c r="H30" s="273">
        <v>0.5</v>
      </c>
      <c r="I30" s="328">
        <v>7</v>
      </c>
      <c r="J30" s="331">
        <v>0</v>
      </c>
      <c r="K30" s="447"/>
      <c r="L30" s="449"/>
      <c r="M30" s="116">
        <v>70</v>
      </c>
      <c r="N30" s="297" t="s">
        <v>99</v>
      </c>
      <c r="O30" s="76"/>
      <c r="P30" s="76" t="s">
        <v>26</v>
      </c>
      <c r="Q30" s="272">
        <v>31.499999999999996</v>
      </c>
      <c r="R30" s="273">
        <v>0.7</v>
      </c>
      <c r="S30" s="274">
        <v>3.5</v>
      </c>
      <c r="T30" s="331">
        <v>0</v>
      </c>
      <c r="U30" s="447"/>
      <c r="V30" s="449"/>
      <c r="W30" s="116">
        <v>5</v>
      </c>
      <c r="X30" s="297" t="s">
        <v>99</v>
      </c>
      <c r="Y30" s="76"/>
      <c r="Z30" s="76" t="s">
        <v>15</v>
      </c>
      <c r="AA30" s="272">
        <v>35.85</v>
      </c>
      <c r="AB30" s="273">
        <v>0.05</v>
      </c>
      <c r="AC30" s="328">
        <v>0</v>
      </c>
      <c r="AD30" s="275">
        <v>4.05</v>
      </c>
      <c r="AF30" s="340" t="s">
        <v>43</v>
      </c>
      <c r="AG30" s="346">
        <v>100</v>
      </c>
      <c r="AH30" s="346" t="s">
        <v>132</v>
      </c>
      <c r="AI30" s="343" t="s">
        <v>34</v>
      </c>
      <c r="AJ30" s="350">
        <v>100</v>
      </c>
      <c r="AK30" s="351" t="s">
        <v>132</v>
      </c>
      <c r="AM30" s="340" t="s">
        <v>5</v>
      </c>
      <c r="AN30" s="346">
        <v>1</v>
      </c>
      <c r="AO30" s="346" t="s">
        <v>133</v>
      </c>
      <c r="AP30" s="343" t="s">
        <v>6</v>
      </c>
      <c r="AQ30" s="350">
        <v>33.741037536904258</v>
      </c>
      <c r="AR30" s="351" t="s">
        <v>132</v>
      </c>
    </row>
    <row r="31" spans="1:44" ht="15" thickBot="1" x14ac:dyDescent="0.35">
      <c r="A31" s="447"/>
      <c r="B31" s="449"/>
      <c r="C31" s="107">
        <v>15</v>
      </c>
      <c r="D31" s="297" t="s">
        <v>99</v>
      </c>
      <c r="E31" s="76"/>
      <c r="F31" s="76" t="s">
        <v>134</v>
      </c>
      <c r="G31" s="272">
        <v>60</v>
      </c>
      <c r="H31" s="273">
        <v>12</v>
      </c>
      <c r="I31" s="274">
        <v>1.5</v>
      </c>
      <c r="J31" s="275">
        <v>0.5</v>
      </c>
      <c r="K31" s="447"/>
      <c r="L31" s="449"/>
      <c r="M31" s="116">
        <v>100</v>
      </c>
      <c r="N31" s="297" t="s">
        <v>99</v>
      </c>
      <c r="O31" s="76"/>
      <c r="P31" s="76" t="s">
        <v>73</v>
      </c>
      <c r="Q31" s="322">
        <v>80</v>
      </c>
      <c r="R31" s="273">
        <v>11</v>
      </c>
      <c r="S31" s="274">
        <v>3</v>
      </c>
      <c r="T31" s="275">
        <v>2.2999999999999998</v>
      </c>
      <c r="U31" s="447"/>
      <c r="V31" s="449"/>
      <c r="W31" s="116">
        <v>70</v>
      </c>
      <c r="X31" s="297" t="s">
        <v>99</v>
      </c>
      <c r="Y31" s="76"/>
      <c r="Z31" s="76" t="s">
        <v>34</v>
      </c>
      <c r="AA31" s="322">
        <v>70</v>
      </c>
      <c r="AB31" s="273">
        <v>14.7</v>
      </c>
      <c r="AC31" s="274">
        <v>0.7</v>
      </c>
      <c r="AD31" s="331">
        <v>1.4</v>
      </c>
      <c r="AF31" s="340" t="s">
        <v>43</v>
      </c>
      <c r="AG31" s="346">
        <v>100</v>
      </c>
      <c r="AH31" s="346" t="s">
        <v>132</v>
      </c>
      <c r="AI31" s="343" t="s">
        <v>44</v>
      </c>
      <c r="AJ31" s="350">
        <v>90.090090090090087</v>
      </c>
      <c r="AK31" s="351" t="s">
        <v>132</v>
      </c>
      <c r="AM31" s="341" t="s">
        <v>5</v>
      </c>
      <c r="AN31" s="347">
        <v>1</v>
      </c>
      <c r="AO31" s="347" t="s">
        <v>133</v>
      </c>
      <c r="AP31" s="344" t="s">
        <v>9</v>
      </c>
      <c r="AQ31" s="353">
        <v>22.471910112359552</v>
      </c>
      <c r="AR31" s="354" t="s">
        <v>132</v>
      </c>
    </row>
    <row r="32" spans="1:44" ht="15" thickTop="1" x14ac:dyDescent="0.3">
      <c r="A32" s="447"/>
      <c r="B32" s="449"/>
      <c r="C32" s="116"/>
      <c r="D32" s="297"/>
      <c r="E32" s="76"/>
      <c r="F32" s="76"/>
      <c r="G32" s="272"/>
      <c r="H32" s="273"/>
      <c r="I32" s="274"/>
      <c r="J32" s="275"/>
      <c r="K32" s="447"/>
      <c r="L32" s="449"/>
      <c r="M32" s="116">
        <v>15</v>
      </c>
      <c r="N32" s="297" t="s">
        <v>99</v>
      </c>
      <c r="O32" s="76"/>
      <c r="P32" s="76" t="s">
        <v>20</v>
      </c>
      <c r="Q32" s="272">
        <v>72.899999999999991</v>
      </c>
      <c r="R32" s="325">
        <v>3</v>
      </c>
      <c r="S32" s="274">
        <v>4.95</v>
      </c>
      <c r="T32" s="275">
        <v>4.6499999999999995</v>
      </c>
      <c r="U32" s="447"/>
      <c r="V32" s="449"/>
      <c r="W32" s="116">
        <v>1</v>
      </c>
      <c r="X32" s="297" t="s">
        <v>101</v>
      </c>
      <c r="Y32" s="76"/>
      <c r="Z32" s="76" t="s">
        <v>5</v>
      </c>
      <c r="AA32" s="272">
        <v>80</v>
      </c>
      <c r="AB32" s="273">
        <v>6</v>
      </c>
      <c r="AC32" s="274">
        <v>0</v>
      </c>
      <c r="AD32" s="275">
        <v>5</v>
      </c>
      <c r="AF32" s="340" t="s">
        <v>43</v>
      </c>
      <c r="AG32" s="346">
        <v>100</v>
      </c>
      <c r="AH32" s="346" t="s">
        <v>132</v>
      </c>
      <c r="AI32" s="343" t="s">
        <v>134</v>
      </c>
      <c r="AJ32" s="350">
        <v>25</v>
      </c>
      <c r="AK32" s="351" t="s">
        <v>132</v>
      </c>
      <c r="AN32" s="7"/>
      <c r="AO32" s="7"/>
      <c r="AQ32" s="121"/>
      <c r="AR32" s="7"/>
    </row>
    <row r="33" spans="1:44" ht="15" thickBot="1" x14ac:dyDescent="0.35">
      <c r="A33" s="447"/>
      <c r="B33" s="449"/>
      <c r="C33" s="116"/>
      <c r="D33" s="297"/>
      <c r="E33" s="184"/>
      <c r="F33" s="184"/>
      <c r="G33" s="207"/>
      <c r="H33" s="216"/>
      <c r="I33" s="226"/>
      <c r="J33" s="232"/>
      <c r="K33" s="447"/>
      <c r="L33" s="449"/>
      <c r="M33" s="116"/>
      <c r="N33" s="297"/>
      <c r="O33" s="184"/>
      <c r="P33" s="184"/>
      <c r="Q33" s="207"/>
      <c r="R33" s="216"/>
      <c r="S33" s="226"/>
      <c r="T33" s="232"/>
      <c r="U33" s="447"/>
      <c r="V33" s="449"/>
      <c r="W33" s="116"/>
      <c r="X33" s="297"/>
      <c r="Y33" s="184"/>
      <c r="Z33" s="184"/>
      <c r="AA33" s="207"/>
      <c r="AB33" s="216"/>
      <c r="AC33" s="226"/>
      <c r="AD33" s="232"/>
      <c r="AF33" s="340" t="s">
        <v>46</v>
      </c>
      <c r="AG33" s="346">
        <v>100</v>
      </c>
      <c r="AH33" s="346" t="s">
        <v>132</v>
      </c>
      <c r="AI33" s="343" t="s">
        <v>47</v>
      </c>
      <c r="AJ33" s="350">
        <v>88.709677419354833</v>
      </c>
      <c r="AK33" s="351" t="s">
        <v>132</v>
      </c>
      <c r="AN33" s="7"/>
      <c r="AO33" s="7"/>
      <c r="AQ33" s="121"/>
      <c r="AR33" s="7"/>
    </row>
    <row r="34" spans="1:44" ht="15.6" thickTop="1" thickBot="1" x14ac:dyDescent="0.35">
      <c r="A34" s="447"/>
      <c r="B34" s="449"/>
      <c r="C34" s="116"/>
      <c r="D34" s="298"/>
      <c r="E34" s="197" t="s">
        <v>107</v>
      </c>
      <c r="F34" s="198"/>
      <c r="G34" s="323">
        <v>444</v>
      </c>
      <c r="H34" s="199">
        <v>26.099999999999998</v>
      </c>
      <c r="I34" s="323">
        <v>39.900000000000006</v>
      </c>
      <c r="J34" s="332">
        <v>20.099999999999998</v>
      </c>
      <c r="K34" s="447"/>
      <c r="L34" s="449"/>
      <c r="M34" s="116"/>
      <c r="N34" s="298"/>
      <c r="O34" s="197" t="s">
        <v>107</v>
      </c>
      <c r="P34" s="198"/>
      <c r="Q34" s="323">
        <v>468.4</v>
      </c>
      <c r="R34" s="199">
        <v>20.3</v>
      </c>
      <c r="S34" s="199">
        <v>48.85</v>
      </c>
      <c r="T34" s="200">
        <v>20.349999999999998</v>
      </c>
      <c r="U34" s="447"/>
      <c r="V34" s="449"/>
      <c r="W34" s="116"/>
      <c r="X34" s="298"/>
      <c r="Y34" s="197" t="s">
        <v>107</v>
      </c>
      <c r="Z34" s="198"/>
      <c r="AA34" s="199">
        <v>455.25</v>
      </c>
      <c r="AB34" s="199">
        <v>30.049999999999997</v>
      </c>
      <c r="AC34" s="199">
        <v>30.623999999999999</v>
      </c>
      <c r="AD34" s="200">
        <v>22.527999999999999</v>
      </c>
      <c r="AF34" s="340" t="s">
        <v>46</v>
      </c>
      <c r="AG34" s="346">
        <v>100</v>
      </c>
      <c r="AH34" s="346" t="s">
        <v>132</v>
      </c>
      <c r="AI34" s="343" t="s">
        <v>49</v>
      </c>
      <c r="AJ34" s="350">
        <v>122.22222222222223</v>
      </c>
      <c r="AK34" s="351" t="s">
        <v>132</v>
      </c>
      <c r="AN34" s="7"/>
      <c r="AO34" s="7"/>
      <c r="AQ34" s="121"/>
      <c r="AR34" s="7"/>
    </row>
    <row r="35" spans="1:44" ht="15.6" thickTop="1" thickBot="1" x14ac:dyDescent="0.35">
      <c r="A35" s="447"/>
      <c r="B35" s="450"/>
      <c r="C35" s="117"/>
      <c r="D35" s="299"/>
      <c r="E35" s="185"/>
      <c r="F35" s="185"/>
      <c r="G35" s="208"/>
      <c r="H35" s="217"/>
      <c r="I35" s="227"/>
      <c r="J35" s="233"/>
      <c r="K35" s="447"/>
      <c r="L35" s="450"/>
      <c r="M35" s="117"/>
      <c r="N35" s="299"/>
      <c r="O35" s="185"/>
      <c r="P35" s="185"/>
      <c r="Q35" s="208"/>
      <c r="R35" s="217"/>
      <c r="S35" s="227"/>
      <c r="T35" s="233"/>
      <c r="U35" s="447"/>
      <c r="V35" s="450"/>
      <c r="W35" s="117"/>
      <c r="X35" s="299"/>
      <c r="Y35" s="185"/>
      <c r="Z35" s="185"/>
      <c r="AA35" s="208"/>
      <c r="AB35" s="217"/>
      <c r="AC35" s="227"/>
      <c r="AD35" s="233"/>
      <c r="AF35" s="340" t="s">
        <v>46</v>
      </c>
      <c r="AG35" s="346">
        <v>100</v>
      </c>
      <c r="AH35" s="346" t="s">
        <v>132</v>
      </c>
      <c r="AI35" s="343" t="s">
        <v>51</v>
      </c>
      <c r="AJ35" s="350">
        <v>100</v>
      </c>
      <c r="AK35" s="351" t="s">
        <v>132</v>
      </c>
      <c r="AN35" s="7"/>
      <c r="AO35" s="7"/>
      <c r="AQ35" s="121"/>
      <c r="AR35" s="7"/>
    </row>
    <row r="36" spans="1:44" ht="15" thickBot="1" x14ac:dyDescent="0.35">
      <c r="A36" s="447"/>
      <c r="K36" s="447"/>
      <c r="U36" s="447"/>
      <c r="AF36" s="340" t="s">
        <v>46</v>
      </c>
      <c r="AG36" s="346">
        <v>100</v>
      </c>
      <c r="AH36" s="346" t="s">
        <v>132</v>
      </c>
      <c r="AI36" s="343" t="s">
        <v>44</v>
      </c>
      <c r="AJ36" s="350">
        <v>99.099099099099092</v>
      </c>
      <c r="AK36" s="351" t="s">
        <v>132</v>
      </c>
      <c r="AN36" s="7"/>
      <c r="AO36" s="7"/>
      <c r="AQ36" s="121"/>
      <c r="AR36" s="7"/>
    </row>
    <row r="37" spans="1:44" ht="15" customHeight="1" thickTop="1" x14ac:dyDescent="0.3">
      <c r="A37" s="447"/>
      <c r="B37" s="432" t="s">
        <v>114</v>
      </c>
      <c r="C37" s="118">
        <v>100</v>
      </c>
      <c r="D37" s="300" t="s">
        <v>99</v>
      </c>
      <c r="E37" s="79"/>
      <c r="F37" s="79" t="s">
        <v>48</v>
      </c>
      <c r="G37" s="321">
        <v>215</v>
      </c>
      <c r="H37" s="269">
        <v>19</v>
      </c>
      <c r="I37" s="327">
        <v>0</v>
      </c>
      <c r="J37" s="330">
        <v>15</v>
      </c>
      <c r="K37" s="447"/>
      <c r="L37" s="432" t="s">
        <v>114</v>
      </c>
      <c r="M37" s="118">
        <v>100</v>
      </c>
      <c r="N37" s="300" t="s">
        <v>99</v>
      </c>
      <c r="O37" s="79"/>
      <c r="P37" s="79" t="s">
        <v>31</v>
      </c>
      <c r="Q37" s="268">
        <v>217</v>
      </c>
      <c r="R37" s="324">
        <v>20</v>
      </c>
      <c r="S37" s="327">
        <v>0</v>
      </c>
      <c r="T37" s="271">
        <v>14</v>
      </c>
      <c r="U37" s="447"/>
      <c r="V37" s="432" t="s">
        <v>114</v>
      </c>
      <c r="W37" s="118">
        <v>130</v>
      </c>
      <c r="X37" s="300" t="s">
        <v>99</v>
      </c>
      <c r="Y37" s="79"/>
      <c r="Z37" s="79" t="s">
        <v>45</v>
      </c>
      <c r="AA37" s="321">
        <v>221</v>
      </c>
      <c r="AB37" s="324">
        <v>24.7</v>
      </c>
      <c r="AC37" s="327">
        <v>0</v>
      </c>
      <c r="AD37" s="330">
        <v>13</v>
      </c>
      <c r="AF37" s="340" t="s">
        <v>15</v>
      </c>
      <c r="AG37" s="346">
        <v>5</v>
      </c>
      <c r="AH37" s="346" t="s">
        <v>132</v>
      </c>
      <c r="AI37" s="343" t="s">
        <v>16</v>
      </c>
      <c r="AJ37" s="350">
        <v>23</v>
      </c>
      <c r="AK37" s="351" t="s">
        <v>132</v>
      </c>
      <c r="AO37" s="7"/>
      <c r="AQ37" s="121"/>
      <c r="AR37" s="7"/>
    </row>
    <row r="38" spans="1:44" ht="15" thickBot="1" x14ac:dyDescent="0.35">
      <c r="A38" s="447"/>
      <c r="B38" s="433"/>
      <c r="C38" s="119">
        <v>160</v>
      </c>
      <c r="D38" s="301" t="s">
        <v>99</v>
      </c>
      <c r="E38" s="81"/>
      <c r="F38" s="81" t="s">
        <v>54</v>
      </c>
      <c r="G38" s="322">
        <v>140.80000000000001</v>
      </c>
      <c r="H38" s="325">
        <v>1.6</v>
      </c>
      <c r="I38" s="328">
        <v>33.6</v>
      </c>
      <c r="J38" s="331">
        <v>0</v>
      </c>
      <c r="K38" s="447"/>
      <c r="L38" s="433"/>
      <c r="M38" s="119">
        <v>110.00000000000001</v>
      </c>
      <c r="N38" s="301" t="s">
        <v>99</v>
      </c>
      <c r="O38" s="81"/>
      <c r="P38" s="81" t="s">
        <v>42</v>
      </c>
      <c r="Q38" s="322">
        <v>143</v>
      </c>
      <c r="R38" s="273">
        <v>2.64</v>
      </c>
      <c r="S38" s="328">
        <v>31.460000000000004</v>
      </c>
      <c r="T38" s="275">
        <v>0.22000000000000003</v>
      </c>
      <c r="U38" s="447"/>
      <c r="V38" s="433"/>
      <c r="W38" s="119">
        <v>120</v>
      </c>
      <c r="X38" s="301" t="s">
        <v>99</v>
      </c>
      <c r="Y38" s="81"/>
      <c r="Z38" s="81" t="s">
        <v>56</v>
      </c>
      <c r="AA38" s="322">
        <v>146.4</v>
      </c>
      <c r="AB38" s="325">
        <v>4.8</v>
      </c>
      <c r="AC38" s="328">
        <v>26.4</v>
      </c>
      <c r="AD38" s="331">
        <v>1.2</v>
      </c>
      <c r="AF38" s="341" t="s">
        <v>15</v>
      </c>
      <c r="AG38" s="347">
        <v>5</v>
      </c>
      <c r="AH38" s="347" t="s">
        <v>132</v>
      </c>
      <c r="AI38" s="344" t="s">
        <v>19</v>
      </c>
      <c r="AJ38" s="353">
        <v>16</v>
      </c>
      <c r="AK38" s="354" t="s">
        <v>132</v>
      </c>
      <c r="AO38" s="7"/>
      <c r="AQ38" s="121"/>
      <c r="AR38" s="7"/>
    </row>
    <row r="39" spans="1:44" ht="15" thickTop="1" x14ac:dyDescent="0.3">
      <c r="A39" s="447"/>
      <c r="B39" s="433"/>
      <c r="C39" s="119">
        <v>10</v>
      </c>
      <c r="D39" s="301" t="s">
        <v>99</v>
      </c>
      <c r="E39" s="81"/>
      <c r="F39" s="81" t="s">
        <v>15</v>
      </c>
      <c r="G39" s="272">
        <v>71.7</v>
      </c>
      <c r="H39" s="273">
        <v>0.1</v>
      </c>
      <c r="I39" s="328">
        <v>0</v>
      </c>
      <c r="J39" s="275">
        <v>8.1</v>
      </c>
      <c r="K39" s="447"/>
      <c r="L39" s="433"/>
      <c r="M39" s="119">
        <v>10</v>
      </c>
      <c r="N39" s="301" t="s">
        <v>99</v>
      </c>
      <c r="O39" s="81"/>
      <c r="P39" s="81" t="s">
        <v>15</v>
      </c>
      <c r="Q39" s="272">
        <v>71.7</v>
      </c>
      <c r="R39" s="273">
        <v>0.1</v>
      </c>
      <c r="S39" s="328">
        <v>0</v>
      </c>
      <c r="T39" s="275">
        <v>8.1</v>
      </c>
      <c r="U39" s="447"/>
      <c r="V39" s="433"/>
      <c r="W39" s="119">
        <v>5</v>
      </c>
      <c r="X39" s="301" t="s">
        <v>99</v>
      </c>
      <c r="Y39" s="81"/>
      <c r="Z39" s="81" t="s">
        <v>21</v>
      </c>
      <c r="AA39" s="322">
        <v>45</v>
      </c>
      <c r="AB39" s="325">
        <v>0</v>
      </c>
      <c r="AC39" s="328">
        <v>0</v>
      </c>
      <c r="AD39" s="331">
        <v>4.95</v>
      </c>
    </row>
    <row r="40" spans="1:44" x14ac:dyDescent="0.3">
      <c r="A40" s="447"/>
      <c r="B40" s="433"/>
      <c r="C40" s="119">
        <v>200</v>
      </c>
      <c r="D40" s="301" t="s">
        <v>99</v>
      </c>
      <c r="E40" s="81"/>
      <c r="F40" s="81" t="s">
        <v>91</v>
      </c>
      <c r="G40" s="322">
        <v>66</v>
      </c>
      <c r="H40" s="325">
        <v>0</v>
      </c>
      <c r="I40" s="328">
        <v>16</v>
      </c>
      <c r="J40" s="331">
        <v>0</v>
      </c>
      <c r="K40" s="447"/>
      <c r="L40" s="433"/>
      <c r="M40" s="119">
        <v>200</v>
      </c>
      <c r="N40" s="301" t="s">
        <v>99</v>
      </c>
      <c r="O40" s="81"/>
      <c r="P40" s="81" t="s">
        <v>82</v>
      </c>
      <c r="Q40" s="322">
        <v>70</v>
      </c>
      <c r="R40" s="273">
        <v>3.78</v>
      </c>
      <c r="S40" s="274">
        <v>15.76</v>
      </c>
      <c r="T40" s="275">
        <v>1.46</v>
      </c>
      <c r="U40" s="447"/>
      <c r="V40" s="433"/>
      <c r="W40" s="119">
        <v>200</v>
      </c>
      <c r="X40" s="301" t="s">
        <v>99</v>
      </c>
      <c r="Y40" s="81"/>
      <c r="Z40" s="81" t="s">
        <v>91</v>
      </c>
      <c r="AA40" s="322">
        <v>66</v>
      </c>
      <c r="AB40" s="325">
        <v>0</v>
      </c>
      <c r="AC40" s="328">
        <v>16</v>
      </c>
      <c r="AD40" s="331">
        <v>0</v>
      </c>
    </row>
    <row r="41" spans="1:44" ht="15" thickBot="1" x14ac:dyDescent="0.35">
      <c r="A41" s="447"/>
      <c r="B41" s="433"/>
      <c r="C41" s="119"/>
      <c r="D41" s="301"/>
      <c r="E41" s="189"/>
      <c r="F41" s="189"/>
      <c r="G41" s="276" t="s">
        <v>108</v>
      </c>
      <c r="H41" s="277" t="s">
        <v>108</v>
      </c>
      <c r="I41" s="278" t="s">
        <v>108</v>
      </c>
      <c r="J41" s="279" t="s">
        <v>108</v>
      </c>
      <c r="K41" s="447"/>
      <c r="L41" s="433"/>
      <c r="M41" s="119"/>
      <c r="N41" s="301"/>
      <c r="O41" s="189"/>
      <c r="P41" s="189"/>
      <c r="Q41" s="276"/>
      <c r="R41" s="277"/>
      <c r="S41" s="278"/>
      <c r="T41" s="279"/>
      <c r="U41" s="447"/>
      <c r="V41" s="433"/>
      <c r="W41" s="119"/>
      <c r="X41" s="301"/>
      <c r="Y41" s="189"/>
      <c r="Z41" s="189"/>
      <c r="AA41" s="276"/>
      <c r="AB41" s="277"/>
      <c r="AC41" s="278"/>
      <c r="AD41" s="279"/>
    </row>
    <row r="42" spans="1:44" ht="15.6" thickTop="1" thickBot="1" x14ac:dyDescent="0.35">
      <c r="A42" s="447"/>
      <c r="B42" s="433"/>
      <c r="C42" s="119"/>
      <c r="D42" s="302"/>
      <c r="E42" s="197" t="s">
        <v>107</v>
      </c>
      <c r="F42" s="198"/>
      <c r="G42" s="199">
        <v>493.5</v>
      </c>
      <c r="H42" s="199">
        <v>20.700000000000003</v>
      </c>
      <c r="I42" s="323">
        <v>49.6</v>
      </c>
      <c r="J42" s="200">
        <v>23.1</v>
      </c>
      <c r="K42" s="447"/>
      <c r="L42" s="433"/>
      <c r="M42" s="119"/>
      <c r="N42" s="302"/>
      <c r="O42" s="197" t="s">
        <v>107</v>
      </c>
      <c r="P42" s="198"/>
      <c r="Q42" s="199">
        <v>501.7</v>
      </c>
      <c r="R42" s="199">
        <v>26.520000000000003</v>
      </c>
      <c r="S42" s="199">
        <v>47.220000000000006</v>
      </c>
      <c r="T42" s="200">
        <v>23.78</v>
      </c>
      <c r="U42" s="447"/>
      <c r="V42" s="433"/>
      <c r="W42" s="119"/>
      <c r="X42" s="302"/>
      <c r="Y42" s="197" t="s">
        <v>107</v>
      </c>
      <c r="Z42" s="198"/>
      <c r="AA42" s="323">
        <v>478.4</v>
      </c>
      <c r="AB42" s="323">
        <v>29.5</v>
      </c>
      <c r="AC42" s="323">
        <v>42.4</v>
      </c>
      <c r="AD42" s="332">
        <v>19.149999999999999</v>
      </c>
    </row>
    <row r="43" spans="1:44" ht="15.6" thickTop="1" thickBot="1" x14ac:dyDescent="0.35">
      <c r="A43" s="447"/>
      <c r="B43" s="434"/>
      <c r="C43" s="303"/>
      <c r="D43" s="304"/>
      <c r="E43" s="190"/>
      <c r="F43" s="190"/>
      <c r="G43" s="211"/>
      <c r="H43" s="220"/>
      <c r="I43" s="229"/>
      <c r="J43" s="235"/>
      <c r="K43" s="447"/>
      <c r="L43" s="434"/>
      <c r="M43" s="303"/>
      <c r="N43" s="304"/>
      <c r="O43" s="190"/>
      <c r="P43" s="190"/>
      <c r="Q43" s="211"/>
      <c r="R43" s="220"/>
      <c r="S43" s="229"/>
      <c r="T43" s="235"/>
      <c r="U43" s="447"/>
      <c r="V43" s="434"/>
      <c r="W43" s="303"/>
      <c r="X43" s="304"/>
      <c r="Y43" s="190"/>
      <c r="Z43" s="190"/>
      <c r="AA43" s="211"/>
      <c r="AB43" s="220"/>
      <c r="AC43" s="229"/>
      <c r="AD43" s="235"/>
    </row>
    <row r="44" spans="1:44" ht="15" thickBot="1" x14ac:dyDescent="0.35"/>
    <row r="45" spans="1:44" ht="15" thickBot="1" x14ac:dyDescent="0.35">
      <c r="C45" s="128"/>
      <c r="D45" s="55"/>
      <c r="E45" s="63" t="s">
        <v>106</v>
      </c>
      <c r="F45" s="63"/>
      <c r="G45" s="212">
        <v>1992.7</v>
      </c>
      <c r="H45" s="221">
        <v>156.91999999999999</v>
      </c>
      <c r="I45" s="223">
        <v>180.18</v>
      </c>
      <c r="J45" s="280">
        <v>70.559999999999988</v>
      </c>
      <c r="M45" s="128"/>
      <c r="N45" s="55"/>
      <c r="O45" s="63" t="s">
        <v>106</v>
      </c>
      <c r="P45" s="63"/>
      <c r="Q45" s="212">
        <v>2019.915</v>
      </c>
      <c r="R45" s="221">
        <v>147.61321782178214</v>
      </c>
      <c r="S45" s="223">
        <v>191.09465346534654</v>
      </c>
      <c r="T45" s="280">
        <v>70.502509900990091</v>
      </c>
      <c r="W45" s="128"/>
      <c r="X45" s="55"/>
      <c r="Y45" s="63" t="s">
        <v>106</v>
      </c>
      <c r="Z45" s="63"/>
      <c r="AA45" s="212">
        <v>2008.6999999999998</v>
      </c>
      <c r="AB45" s="221">
        <v>153.66</v>
      </c>
      <c r="AC45" s="223">
        <v>155.26399999999998</v>
      </c>
      <c r="AD45" s="333">
        <v>79.628</v>
      </c>
    </row>
  </sheetData>
  <mergeCells count="22">
    <mergeCell ref="A4:A43"/>
    <mergeCell ref="B4:B10"/>
    <mergeCell ref="L4:L10"/>
    <mergeCell ref="V4:V10"/>
    <mergeCell ref="B12:B18"/>
    <mergeCell ref="L12:L18"/>
    <mergeCell ref="V12:V18"/>
    <mergeCell ref="B20:B26"/>
    <mergeCell ref="L20:L26"/>
    <mergeCell ref="V20:V26"/>
    <mergeCell ref="B37:B43"/>
    <mergeCell ref="L37:L43"/>
    <mergeCell ref="V37:V43"/>
    <mergeCell ref="K4:K43"/>
    <mergeCell ref="U4:U43"/>
    <mergeCell ref="AG2:AH2"/>
    <mergeCell ref="AJ2:AK2"/>
    <mergeCell ref="AN2:AO2"/>
    <mergeCell ref="AQ2:AR2"/>
    <mergeCell ref="B28:B35"/>
    <mergeCell ref="L28:L35"/>
    <mergeCell ref="V28:V35"/>
  </mergeCells>
  <conditionalFormatting sqref="AF4:AH4 AH5:AH28 AH30:AH36">
    <cfRule type="expression" dxfId="230" priority="18">
      <formula>#REF!&lt;&gt;""</formula>
    </cfRule>
  </conditionalFormatting>
  <conditionalFormatting sqref="AI4">
    <cfRule type="expression" dxfId="229" priority="17">
      <formula>#REF!&lt;&gt;""</formula>
    </cfRule>
  </conditionalFormatting>
  <conditionalFormatting sqref="AJ4:AK4 AK5:AK28 AK30:AK36">
    <cfRule type="expression" dxfId="228" priority="16">
      <formula>#REF!&lt;&gt;""</formula>
    </cfRule>
  </conditionalFormatting>
  <conditionalFormatting sqref="AF6:AG6">
    <cfRule type="expression" dxfId="227" priority="15">
      <formula>#REF!&lt;&gt;""</formula>
    </cfRule>
  </conditionalFormatting>
  <conditionalFormatting sqref="AI6">
    <cfRule type="expression" dxfId="226" priority="14">
      <formula>#REF!&lt;&gt;""</formula>
    </cfRule>
  </conditionalFormatting>
  <conditionalFormatting sqref="AJ6">
    <cfRule type="expression" dxfId="225" priority="13">
      <formula>#REF!&lt;&gt;""</formula>
    </cfRule>
  </conditionalFormatting>
  <conditionalFormatting sqref="AF30:AG30 AI30:AJ30">
    <cfRule type="expression" dxfId="224" priority="12">
      <formula>$L25&lt;&gt;""</formula>
    </cfRule>
  </conditionalFormatting>
  <conditionalFormatting sqref="AF31:AG31 AI31:AJ31">
    <cfRule type="expression" dxfId="223" priority="19">
      <formula>$L25&lt;&gt;""</formula>
    </cfRule>
  </conditionalFormatting>
  <conditionalFormatting sqref="AO32:AO38">
    <cfRule type="expression" dxfId="222" priority="11">
      <formula>#REF!&lt;&gt;""</formula>
    </cfRule>
  </conditionalFormatting>
  <conditionalFormatting sqref="AH29">
    <cfRule type="expression" dxfId="221" priority="6">
      <formula>#REF!&lt;&gt;""</formula>
    </cfRule>
  </conditionalFormatting>
  <conditionalFormatting sqref="AR32:AR38">
    <cfRule type="expression" dxfId="220" priority="10">
      <formula>#REF!&lt;&gt;""</formula>
    </cfRule>
  </conditionalFormatting>
  <conditionalFormatting sqref="AO8">
    <cfRule type="expression" dxfId="219" priority="4">
      <formula>#REF!&lt;&gt;""</formula>
    </cfRule>
  </conditionalFormatting>
  <conditionalFormatting sqref="AR8">
    <cfRule type="expression" dxfId="218" priority="3">
      <formula>#REF!&lt;&gt;""</formula>
    </cfRule>
  </conditionalFormatting>
  <conditionalFormatting sqref="AH37:AH38">
    <cfRule type="expression" dxfId="217" priority="2">
      <formula>#REF!&lt;&gt;""</formula>
    </cfRule>
  </conditionalFormatting>
  <conditionalFormatting sqref="AM9:AN9 AP9:AQ9">
    <cfRule type="expression" dxfId="216" priority="9">
      <formula>$L8&lt;&gt;""</formula>
    </cfRule>
  </conditionalFormatting>
  <conditionalFormatting sqref="AO4:AO7 AO9:AO31">
    <cfRule type="expression" dxfId="215" priority="8">
      <formula>#REF!&lt;&gt;""</formula>
    </cfRule>
  </conditionalFormatting>
  <conditionalFormatting sqref="AR4:AR7 AR9:AR31">
    <cfRule type="expression" dxfId="214" priority="7">
      <formula>#REF!&lt;&gt;""</formula>
    </cfRule>
  </conditionalFormatting>
  <conditionalFormatting sqref="AK37:AK38">
    <cfRule type="expression" dxfId="213" priority="1">
      <formula>#REF!&lt;&gt;""</formula>
    </cfRule>
  </conditionalFormatting>
  <conditionalFormatting sqref="AK29">
    <cfRule type="expression" dxfId="212" priority="5">
      <formula>#REF!&lt;&gt;""</formula>
    </cfRule>
  </conditionalFormatting>
  <dataValidations count="2">
    <dataValidation type="list" showInputMessage="1" showErrorMessage="1" sqref="P37:P41 Z37:Z41 Z28:Z33 Z18:Z24 P4:P8 Z4:Z8 Z12:Z16 P12:P16 F4:F45 P18:P24 P28:P33" xr:uid="{00000000-0002-0000-0700-000000000000}">
      <formula1>$A$170:$A$827</formula1>
    </dataValidation>
    <dataValidation type="list" showInputMessage="1" showErrorMessage="1" sqref="AF29:AF31 AI29:AI31 AF4 AI4 AF6 AI6" xr:uid="{00000000-0002-0000-0700-000001000000}">
      <formula1>$A$2:$A$686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64"/>
  <sheetViews>
    <sheetView workbookViewId="0">
      <selection activeCell="A2" sqref="A2:F64"/>
    </sheetView>
  </sheetViews>
  <sheetFormatPr defaultRowHeight="14.4" x14ac:dyDescent="0.3"/>
  <cols>
    <col min="1" max="1" width="23.88671875" bestFit="1" customWidth="1"/>
    <col min="2" max="2" width="8.5546875" style="335" customWidth="1"/>
    <col min="3" max="3" width="2.77734375" style="335" bestFit="1" customWidth="1"/>
    <col min="4" max="4" width="20.77734375" customWidth="1"/>
    <col min="5" max="5" width="8.5546875" style="335" customWidth="1"/>
    <col min="6" max="6" width="2.77734375" style="335" bestFit="1" customWidth="1"/>
  </cols>
  <sheetData>
    <row r="2" spans="1:9" x14ac:dyDescent="0.3">
      <c r="A2" t="s">
        <v>14</v>
      </c>
      <c r="B2" s="335">
        <v>100</v>
      </c>
      <c r="C2" s="335" t="s">
        <v>132</v>
      </c>
      <c r="D2" t="s">
        <v>27</v>
      </c>
      <c r="E2" s="336">
        <v>91.743119266055047</v>
      </c>
      <c r="F2" s="335" t="s">
        <v>132</v>
      </c>
      <c r="I2" t="s">
        <v>138</v>
      </c>
    </row>
    <row r="3" spans="1:9" x14ac:dyDescent="0.3">
      <c r="A3" t="s">
        <v>14</v>
      </c>
      <c r="B3" s="335">
        <v>100</v>
      </c>
      <c r="C3" s="335" t="s">
        <v>132</v>
      </c>
      <c r="D3" t="s">
        <v>20</v>
      </c>
      <c r="E3" s="336">
        <v>123.45679012345678</v>
      </c>
      <c r="F3" s="335" t="s">
        <v>132</v>
      </c>
    </row>
    <row r="4" spans="1:9" x14ac:dyDescent="0.3">
      <c r="A4" t="s">
        <v>14</v>
      </c>
      <c r="B4" s="335">
        <v>100</v>
      </c>
      <c r="C4" s="335" t="s">
        <v>132</v>
      </c>
      <c r="D4" t="s">
        <v>22</v>
      </c>
      <c r="E4" s="336">
        <v>121.95121951219512</v>
      </c>
      <c r="F4" s="335" t="s">
        <v>132</v>
      </c>
    </row>
    <row r="5" spans="1:9" x14ac:dyDescent="0.3">
      <c r="A5" t="s">
        <v>29</v>
      </c>
      <c r="B5" s="335">
        <v>100</v>
      </c>
      <c r="C5" s="335" t="s">
        <v>132</v>
      </c>
      <c r="D5" t="s">
        <v>26</v>
      </c>
      <c r="E5" s="336">
        <v>222.22222222222223</v>
      </c>
      <c r="F5" s="335" t="s">
        <v>132</v>
      </c>
    </row>
    <row r="6" spans="1:9" x14ac:dyDescent="0.3">
      <c r="A6" t="s">
        <v>29</v>
      </c>
      <c r="B6" s="335">
        <v>100</v>
      </c>
      <c r="C6" s="335" t="s">
        <v>132</v>
      </c>
      <c r="D6" t="s">
        <v>28</v>
      </c>
      <c r="E6" s="336">
        <v>285.71428571428572</v>
      </c>
      <c r="F6" s="335" t="s">
        <v>132</v>
      </c>
    </row>
    <row r="7" spans="1:9" x14ac:dyDescent="0.3">
      <c r="A7" t="s">
        <v>29</v>
      </c>
      <c r="B7" s="335">
        <v>100</v>
      </c>
      <c r="C7" s="335" t="s">
        <v>132</v>
      </c>
      <c r="D7" t="s">
        <v>30</v>
      </c>
      <c r="E7" s="336">
        <v>208.33333333333334</v>
      </c>
      <c r="F7" s="335" t="s">
        <v>132</v>
      </c>
    </row>
    <row r="8" spans="1:9" x14ac:dyDescent="0.3">
      <c r="A8" t="s">
        <v>29</v>
      </c>
      <c r="B8" s="335">
        <v>100</v>
      </c>
      <c r="C8" s="335" t="s">
        <v>132</v>
      </c>
      <c r="D8" t="s">
        <v>62</v>
      </c>
      <c r="E8" s="336">
        <v>192.30769230769232</v>
      </c>
      <c r="F8" s="335" t="s">
        <v>132</v>
      </c>
    </row>
    <row r="9" spans="1:9" x14ac:dyDescent="0.3">
      <c r="A9" t="s">
        <v>29</v>
      </c>
      <c r="B9" s="335">
        <v>100</v>
      </c>
      <c r="C9" s="335" t="s">
        <v>132</v>
      </c>
      <c r="D9" t="s">
        <v>33</v>
      </c>
      <c r="E9" s="336">
        <v>333.33333333333331</v>
      </c>
      <c r="F9" s="335" t="s">
        <v>132</v>
      </c>
    </row>
    <row r="10" spans="1:9" x14ac:dyDescent="0.3">
      <c r="A10" t="s">
        <v>29</v>
      </c>
      <c r="B10" s="335">
        <v>100</v>
      </c>
      <c r="C10" s="335" t="s">
        <v>132</v>
      </c>
      <c r="D10" t="s">
        <v>130</v>
      </c>
      <c r="E10" s="336">
        <v>312.5</v>
      </c>
      <c r="F10" s="335" t="s">
        <v>132</v>
      </c>
    </row>
    <row r="11" spans="1:9" x14ac:dyDescent="0.3">
      <c r="A11" t="s">
        <v>34</v>
      </c>
      <c r="B11" s="335">
        <v>100</v>
      </c>
      <c r="C11" s="335" t="s">
        <v>132</v>
      </c>
      <c r="D11" t="s">
        <v>93</v>
      </c>
      <c r="E11" s="336">
        <v>86.206896551724142</v>
      </c>
      <c r="F11" s="335" t="s">
        <v>132</v>
      </c>
    </row>
    <row r="12" spans="1:9" x14ac:dyDescent="0.3">
      <c r="A12" t="s">
        <v>47</v>
      </c>
      <c r="B12" s="335">
        <v>100</v>
      </c>
      <c r="C12" s="335" t="s">
        <v>132</v>
      </c>
      <c r="D12" t="s">
        <v>93</v>
      </c>
      <c r="E12" s="336">
        <v>106.89655172413794</v>
      </c>
      <c r="F12" s="335" t="s">
        <v>132</v>
      </c>
    </row>
    <row r="13" spans="1:9" x14ac:dyDescent="0.3">
      <c r="A13" t="s">
        <v>45</v>
      </c>
      <c r="B13" s="335">
        <v>100</v>
      </c>
      <c r="C13" s="335" t="s">
        <v>132</v>
      </c>
      <c r="D13" t="s">
        <v>93</v>
      </c>
      <c r="E13" s="336">
        <v>146.55172413793105</v>
      </c>
      <c r="F13" s="335" t="s">
        <v>132</v>
      </c>
    </row>
    <row r="14" spans="1:9" x14ac:dyDescent="0.3">
      <c r="A14" t="s">
        <v>45</v>
      </c>
      <c r="B14" s="335">
        <v>100</v>
      </c>
      <c r="C14" s="335" t="s">
        <v>132</v>
      </c>
      <c r="D14" t="s">
        <v>47</v>
      </c>
      <c r="E14" s="336">
        <v>137.09677419354838</v>
      </c>
      <c r="F14" s="335" t="s">
        <v>132</v>
      </c>
    </row>
    <row r="15" spans="1:9" x14ac:dyDescent="0.3">
      <c r="A15" t="s">
        <v>20</v>
      </c>
      <c r="B15" s="335">
        <v>100</v>
      </c>
      <c r="C15" s="335" t="s">
        <v>132</v>
      </c>
      <c r="D15" t="s">
        <v>22</v>
      </c>
      <c r="E15" s="336">
        <v>98.780487804878049</v>
      </c>
      <c r="F15" s="335" t="s">
        <v>132</v>
      </c>
    </row>
    <row r="16" spans="1:9" x14ac:dyDescent="0.3">
      <c r="A16" t="s">
        <v>25</v>
      </c>
      <c r="B16" s="335">
        <v>100</v>
      </c>
      <c r="C16" s="335" t="s">
        <v>132</v>
      </c>
      <c r="D16" t="s">
        <v>26</v>
      </c>
      <c r="E16" s="336">
        <v>133.33333333333334</v>
      </c>
      <c r="F16" s="335" t="s">
        <v>132</v>
      </c>
    </row>
    <row r="17" spans="1:6" x14ac:dyDescent="0.3">
      <c r="A17" t="s">
        <v>25</v>
      </c>
      <c r="B17" s="335">
        <v>100</v>
      </c>
      <c r="C17" s="335" t="s">
        <v>132</v>
      </c>
      <c r="D17" t="s">
        <v>28</v>
      </c>
      <c r="E17" s="336">
        <v>171.42857142857142</v>
      </c>
      <c r="F17" s="335" t="s">
        <v>132</v>
      </c>
    </row>
    <row r="18" spans="1:6" x14ac:dyDescent="0.3">
      <c r="A18" t="s">
        <v>25</v>
      </c>
      <c r="B18" s="335">
        <v>100</v>
      </c>
      <c r="C18" s="335" t="s">
        <v>132</v>
      </c>
      <c r="D18" t="s">
        <v>30</v>
      </c>
      <c r="E18" s="336">
        <v>125</v>
      </c>
      <c r="F18" s="335" t="s">
        <v>132</v>
      </c>
    </row>
    <row r="19" spans="1:6" x14ac:dyDescent="0.3">
      <c r="A19" t="s">
        <v>25</v>
      </c>
      <c r="B19" s="335">
        <v>100</v>
      </c>
      <c r="C19" s="335" t="s">
        <v>132</v>
      </c>
      <c r="D19" t="s">
        <v>130</v>
      </c>
      <c r="E19" s="336">
        <v>187.5</v>
      </c>
      <c r="F19" s="335" t="s">
        <v>132</v>
      </c>
    </row>
    <row r="20" spans="1:6" x14ac:dyDescent="0.3">
      <c r="A20" t="s">
        <v>48</v>
      </c>
      <c r="B20" s="335">
        <v>100</v>
      </c>
      <c r="C20" s="335" t="s">
        <v>132</v>
      </c>
      <c r="D20" t="s">
        <v>93</v>
      </c>
      <c r="E20" s="336">
        <v>185.34482758620689</v>
      </c>
      <c r="F20" s="335" t="s">
        <v>132</v>
      </c>
    </row>
    <row r="21" spans="1:6" x14ac:dyDescent="0.3">
      <c r="A21" t="s">
        <v>48</v>
      </c>
      <c r="B21" s="335">
        <v>100</v>
      </c>
      <c r="C21" s="335" t="s">
        <v>132</v>
      </c>
      <c r="D21" t="s">
        <v>47</v>
      </c>
      <c r="E21" s="336">
        <v>173.38709677419354</v>
      </c>
      <c r="F21" s="335" t="s">
        <v>132</v>
      </c>
    </row>
    <row r="22" spans="1:6" x14ac:dyDescent="0.3">
      <c r="A22" t="s">
        <v>48</v>
      </c>
      <c r="B22" s="335">
        <v>100</v>
      </c>
      <c r="C22" s="335" t="s">
        <v>132</v>
      </c>
      <c r="D22" t="s">
        <v>65</v>
      </c>
      <c r="E22" s="336">
        <v>114.97326203208556</v>
      </c>
      <c r="F22" s="335" t="s">
        <v>132</v>
      </c>
    </row>
    <row r="23" spans="1:6" x14ac:dyDescent="0.3">
      <c r="A23" t="s">
        <v>48</v>
      </c>
      <c r="B23" s="335">
        <v>100</v>
      </c>
      <c r="C23" s="335" t="s">
        <v>132</v>
      </c>
      <c r="D23" t="s">
        <v>135</v>
      </c>
      <c r="E23" s="336">
        <v>107.5</v>
      </c>
      <c r="F23" s="335" t="s">
        <v>132</v>
      </c>
    </row>
    <row r="24" spans="1:6" x14ac:dyDescent="0.3">
      <c r="A24" t="s">
        <v>48</v>
      </c>
      <c r="B24" s="335">
        <v>100</v>
      </c>
      <c r="C24" s="335" t="s">
        <v>132</v>
      </c>
      <c r="D24" t="s">
        <v>136</v>
      </c>
      <c r="E24" s="336">
        <v>156.93430656934308</v>
      </c>
      <c r="F24" s="335" t="s">
        <v>132</v>
      </c>
    </row>
    <row r="25" spans="1:6" x14ac:dyDescent="0.3">
      <c r="A25" t="s">
        <v>7</v>
      </c>
      <c r="B25" s="335">
        <v>100</v>
      </c>
      <c r="C25" s="335" t="s">
        <v>132</v>
      </c>
      <c r="D25" t="s">
        <v>8</v>
      </c>
      <c r="E25" s="337">
        <v>3.6</v>
      </c>
      <c r="F25" s="335" t="s">
        <v>133</v>
      </c>
    </row>
    <row r="26" spans="1:6" x14ac:dyDescent="0.3">
      <c r="A26" t="s">
        <v>7</v>
      </c>
      <c r="B26" s="335">
        <v>100</v>
      </c>
      <c r="C26" s="335" t="s">
        <v>132</v>
      </c>
      <c r="D26" t="s">
        <v>145</v>
      </c>
      <c r="E26" s="336">
        <v>69.801980198019805</v>
      </c>
      <c r="F26" s="335" t="s">
        <v>132</v>
      </c>
    </row>
    <row r="27" spans="1:6" x14ac:dyDescent="0.3">
      <c r="A27" t="s">
        <v>43</v>
      </c>
      <c r="B27" s="335">
        <v>100</v>
      </c>
      <c r="C27" s="335" t="s">
        <v>132</v>
      </c>
      <c r="D27" t="s">
        <v>4</v>
      </c>
      <c r="E27" s="336">
        <v>107.52688172043011</v>
      </c>
      <c r="F27" s="335" t="s">
        <v>132</v>
      </c>
    </row>
    <row r="28" spans="1:6" x14ac:dyDescent="0.3">
      <c r="A28" t="s">
        <v>43</v>
      </c>
      <c r="B28" s="335">
        <v>100</v>
      </c>
      <c r="C28" s="335" t="s">
        <v>132</v>
      </c>
      <c r="D28" t="s">
        <v>34</v>
      </c>
      <c r="E28" s="336">
        <v>100</v>
      </c>
      <c r="F28" s="335" t="s">
        <v>132</v>
      </c>
    </row>
    <row r="29" spans="1:6" x14ac:dyDescent="0.3">
      <c r="A29" t="s">
        <v>43</v>
      </c>
      <c r="B29" s="335">
        <v>100</v>
      </c>
      <c r="C29" s="335" t="s">
        <v>132</v>
      </c>
      <c r="D29" t="s">
        <v>44</v>
      </c>
      <c r="E29" s="336">
        <v>90.090090090090087</v>
      </c>
      <c r="F29" s="335" t="s">
        <v>132</v>
      </c>
    </row>
    <row r="30" spans="1:6" x14ac:dyDescent="0.3">
      <c r="A30" t="s">
        <v>43</v>
      </c>
      <c r="B30" s="335">
        <v>100</v>
      </c>
      <c r="C30" s="335" t="s">
        <v>132</v>
      </c>
      <c r="D30" t="s">
        <v>134</v>
      </c>
      <c r="E30" s="336">
        <v>25</v>
      </c>
      <c r="F30" s="335" t="s">
        <v>132</v>
      </c>
    </row>
    <row r="31" spans="1:6" x14ac:dyDescent="0.3">
      <c r="A31" t="s">
        <v>46</v>
      </c>
      <c r="B31" s="335">
        <v>100</v>
      </c>
      <c r="C31" s="335" t="s">
        <v>132</v>
      </c>
      <c r="D31" t="s">
        <v>47</v>
      </c>
      <c r="E31" s="336">
        <v>88.709677419354833</v>
      </c>
      <c r="F31" s="335" t="s">
        <v>132</v>
      </c>
    </row>
    <row r="32" spans="1:6" x14ac:dyDescent="0.3">
      <c r="A32" t="s">
        <v>46</v>
      </c>
      <c r="B32" s="335">
        <v>100</v>
      </c>
      <c r="C32" s="335" t="s">
        <v>132</v>
      </c>
      <c r="D32" t="s">
        <v>49</v>
      </c>
      <c r="E32" s="336">
        <v>122.22222222222223</v>
      </c>
      <c r="F32" s="335" t="s">
        <v>132</v>
      </c>
    </row>
    <row r="33" spans="1:6" x14ac:dyDescent="0.3">
      <c r="A33" t="s">
        <v>46</v>
      </c>
      <c r="B33" s="335">
        <v>100</v>
      </c>
      <c r="C33" s="335" t="s">
        <v>132</v>
      </c>
      <c r="D33" t="s">
        <v>51</v>
      </c>
      <c r="E33" s="336">
        <v>100</v>
      </c>
      <c r="F33" s="335" t="s">
        <v>132</v>
      </c>
    </row>
    <row r="34" spans="1:6" x14ac:dyDescent="0.3">
      <c r="A34" t="s">
        <v>46</v>
      </c>
      <c r="B34" s="335">
        <v>100</v>
      </c>
      <c r="C34" s="335" t="s">
        <v>132</v>
      </c>
      <c r="D34" t="s">
        <v>44</v>
      </c>
      <c r="E34" s="336">
        <v>99.099099099099092</v>
      </c>
      <c r="F34" s="335" t="s">
        <v>132</v>
      </c>
    </row>
    <row r="35" spans="1:6" x14ac:dyDescent="0.3">
      <c r="A35" t="s">
        <v>15</v>
      </c>
      <c r="B35" s="335">
        <v>5</v>
      </c>
      <c r="C35" s="335" t="s">
        <v>132</v>
      </c>
      <c r="D35" t="s">
        <v>16</v>
      </c>
      <c r="E35" s="336">
        <v>23</v>
      </c>
      <c r="F35" s="335" t="s">
        <v>132</v>
      </c>
    </row>
    <row r="36" spans="1:6" x14ac:dyDescent="0.3">
      <c r="A36" t="s">
        <v>15</v>
      </c>
      <c r="B36" s="335">
        <v>5</v>
      </c>
      <c r="C36" s="335" t="s">
        <v>132</v>
      </c>
      <c r="D36" t="s">
        <v>19</v>
      </c>
      <c r="E36" s="336">
        <v>16</v>
      </c>
      <c r="F36" s="335" t="s">
        <v>132</v>
      </c>
    </row>
    <row r="37" spans="1:6" x14ac:dyDescent="0.3">
      <c r="A37" t="s">
        <v>15</v>
      </c>
      <c r="B37" s="335">
        <v>5</v>
      </c>
      <c r="C37" s="335" t="s">
        <v>132</v>
      </c>
      <c r="D37" t="s">
        <v>21</v>
      </c>
      <c r="E37" s="336">
        <v>4</v>
      </c>
      <c r="F37" s="335" t="s">
        <v>132</v>
      </c>
    </row>
    <row r="38" spans="1:6" x14ac:dyDescent="0.3">
      <c r="A38" t="s">
        <v>15</v>
      </c>
      <c r="B38" s="335">
        <v>100</v>
      </c>
      <c r="C38" s="335" t="s">
        <v>132</v>
      </c>
      <c r="D38" t="s">
        <v>32</v>
      </c>
      <c r="E38" s="336">
        <v>227.61904761904762</v>
      </c>
      <c r="F38" s="335" t="s">
        <v>132</v>
      </c>
    </row>
    <row r="39" spans="1:6" x14ac:dyDescent="0.3">
      <c r="A39" t="s">
        <v>15</v>
      </c>
      <c r="B39" s="335">
        <v>100</v>
      </c>
      <c r="C39" s="335" t="s">
        <v>132</v>
      </c>
      <c r="D39" t="s">
        <v>6</v>
      </c>
      <c r="E39" s="336">
        <v>302.40404892450442</v>
      </c>
      <c r="F39" s="335" t="s">
        <v>132</v>
      </c>
    </row>
    <row r="40" spans="1:6" x14ac:dyDescent="0.3">
      <c r="A40" t="s">
        <v>6</v>
      </c>
      <c r="B40" s="335">
        <v>100</v>
      </c>
      <c r="C40" s="335" t="s">
        <v>132</v>
      </c>
      <c r="D40" t="s">
        <v>24</v>
      </c>
      <c r="E40" s="336">
        <v>137.64876632801162</v>
      </c>
      <c r="F40" s="335" t="s">
        <v>132</v>
      </c>
    </row>
    <row r="41" spans="1:6" x14ac:dyDescent="0.3">
      <c r="A41" t="s">
        <v>6</v>
      </c>
      <c r="B41" s="335">
        <v>100</v>
      </c>
      <c r="C41" s="335" t="s">
        <v>132</v>
      </c>
      <c r="D41" t="s">
        <v>32</v>
      </c>
      <c r="E41" s="336">
        <v>75.26984126984128</v>
      </c>
      <c r="F41" s="335" t="s">
        <v>132</v>
      </c>
    </row>
    <row r="42" spans="1:6" x14ac:dyDescent="0.3">
      <c r="A42" t="s">
        <v>6</v>
      </c>
      <c r="B42" s="335">
        <v>100</v>
      </c>
      <c r="C42" s="335" t="s">
        <v>132</v>
      </c>
      <c r="D42" t="s">
        <v>9</v>
      </c>
      <c r="E42" s="336">
        <v>66.601123595505626</v>
      </c>
      <c r="F42" s="335" t="s">
        <v>132</v>
      </c>
    </row>
    <row r="43" spans="1:6" x14ac:dyDescent="0.3">
      <c r="A43" t="s">
        <v>6</v>
      </c>
      <c r="B43" s="335">
        <v>100</v>
      </c>
      <c r="C43" s="335" t="s">
        <v>132</v>
      </c>
      <c r="D43" t="s">
        <v>41</v>
      </c>
      <c r="E43" s="336">
        <v>85.287769784172681</v>
      </c>
      <c r="F43" s="335" t="s">
        <v>132</v>
      </c>
    </row>
    <row r="44" spans="1:6" x14ac:dyDescent="0.3">
      <c r="A44" t="s">
        <v>134</v>
      </c>
      <c r="B44" s="335">
        <v>30</v>
      </c>
      <c r="C44" s="335" t="s">
        <v>132</v>
      </c>
      <c r="D44" t="s">
        <v>4</v>
      </c>
      <c r="E44" s="336">
        <v>129.03225806451613</v>
      </c>
      <c r="F44" s="335" t="s">
        <v>132</v>
      </c>
    </row>
    <row r="45" spans="1:6" x14ac:dyDescent="0.3">
      <c r="A45" t="s">
        <v>134</v>
      </c>
      <c r="B45" s="335">
        <v>30</v>
      </c>
      <c r="C45" s="335" t="s">
        <v>132</v>
      </c>
      <c r="D45" t="s">
        <v>93</v>
      </c>
      <c r="E45" s="336">
        <v>103.44827586206897</v>
      </c>
      <c r="F45" s="335" t="s">
        <v>132</v>
      </c>
    </row>
    <row r="46" spans="1:6" x14ac:dyDescent="0.3">
      <c r="A46" t="s">
        <v>10</v>
      </c>
      <c r="B46" s="335">
        <v>100</v>
      </c>
      <c r="C46" s="335" t="s">
        <v>132</v>
      </c>
      <c r="D46" t="s">
        <v>8</v>
      </c>
      <c r="E46" s="337">
        <v>9.1999999999999993</v>
      </c>
      <c r="F46" s="335" t="s">
        <v>133</v>
      </c>
    </row>
    <row r="47" spans="1:6" x14ac:dyDescent="0.3">
      <c r="A47" t="s">
        <v>10</v>
      </c>
      <c r="B47" s="335">
        <v>100</v>
      </c>
      <c r="C47" s="335" t="s">
        <v>132</v>
      </c>
      <c r="D47" t="s">
        <v>17</v>
      </c>
      <c r="E47" s="336">
        <v>101.69491525423729</v>
      </c>
      <c r="F47" s="335" t="s">
        <v>132</v>
      </c>
    </row>
    <row r="48" spans="1:6" x14ac:dyDescent="0.3">
      <c r="A48" t="s">
        <v>10</v>
      </c>
      <c r="B48" s="335">
        <v>100</v>
      </c>
      <c r="C48" s="335" t="s">
        <v>132</v>
      </c>
      <c r="D48" t="s">
        <v>33</v>
      </c>
      <c r="E48" s="336">
        <v>1200</v>
      </c>
      <c r="F48" s="335" t="s">
        <v>132</v>
      </c>
    </row>
    <row r="49" spans="1:6" x14ac:dyDescent="0.3">
      <c r="A49" t="s">
        <v>10</v>
      </c>
      <c r="B49" s="335">
        <v>100</v>
      </c>
      <c r="C49" s="335" t="s">
        <v>132</v>
      </c>
      <c r="D49" t="s">
        <v>130</v>
      </c>
      <c r="E49" s="336">
        <v>1125</v>
      </c>
      <c r="F49" s="335" t="s">
        <v>132</v>
      </c>
    </row>
    <row r="50" spans="1:6" x14ac:dyDescent="0.3">
      <c r="A50" t="s">
        <v>42</v>
      </c>
      <c r="B50" s="335">
        <v>100</v>
      </c>
      <c r="C50" s="335" t="s">
        <v>132</v>
      </c>
      <c r="D50" t="s">
        <v>54</v>
      </c>
      <c r="E50" s="336">
        <v>147.72727272727272</v>
      </c>
      <c r="F50" s="335" t="s">
        <v>132</v>
      </c>
    </row>
    <row r="51" spans="1:6" x14ac:dyDescent="0.3">
      <c r="A51" t="s">
        <v>42</v>
      </c>
      <c r="B51" s="335">
        <v>100</v>
      </c>
      <c r="C51" s="335" t="s">
        <v>132</v>
      </c>
      <c r="D51" t="s">
        <v>56</v>
      </c>
      <c r="E51" s="336">
        <v>106.55737704918033</v>
      </c>
      <c r="F51" s="335" t="s">
        <v>132</v>
      </c>
    </row>
    <row r="52" spans="1:6" x14ac:dyDescent="0.3">
      <c r="A52" t="s">
        <v>42</v>
      </c>
      <c r="B52" s="335">
        <v>100</v>
      </c>
      <c r="C52" s="335" t="s">
        <v>132</v>
      </c>
      <c r="D52" t="s">
        <v>58</v>
      </c>
      <c r="E52" s="336">
        <v>158.53658536585365</v>
      </c>
      <c r="F52" s="335" t="s">
        <v>132</v>
      </c>
    </row>
    <row r="53" spans="1:6" x14ac:dyDescent="0.3">
      <c r="A53" t="s">
        <v>42</v>
      </c>
      <c r="B53" s="335">
        <v>100</v>
      </c>
      <c r="C53" s="335" t="s">
        <v>132</v>
      </c>
      <c r="D53" t="s">
        <v>60</v>
      </c>
      <c r="E53" s="336">
        <v>103.58565737051792</v>
      </c>
      <c r="F53" s="335" t="s">
        <v>132</v>
      </c>
    </row>
    <row r="54" spans="1:6" x14ac:dyDescent="0.3">
      <c r="A54" t="s">
        <v>42</v>
      </c>
      <c r="B54" s="335">
        <v>100</v>
      </c>
      <c r="C54" s="335" t="s">
        <v>132</v>
      </c>
      <c r="D54" t="s">
        <v>29</v>
      </c>
      <c r="E54" s="336">
        <v>130</v>
      </c>
      <c r="F54" s="335" t="s">
        <v>132</v>
      </c>
    </row>
    <row r="55" spans="1:6" x14ac:dyDescent="0.3">
      <c r="A55" t="s">
        <v>42</v>
      </c>
      <c r="B55" s="335">
        <v>100</v>
      </c>
      <c r="C55" s="335" t="s">
        <v>132</v>
      </c>
      <c r="D55" t="s">
        <v>10</v>
      </c>
      <c r="E55" s="336">
        <v>36.111111111111114</v>
      </c>
      <c r="F55" s="335" t="s">
        <v>132</v>
      </c>
    </row>
    <row r="56" spans="1:6" x14ac:dyDescent="0.3">
      <c r="A56" t="s">
        <v>42</v>
      </c>
      <c r="B56" s="335">
        <v>100</v>
      </c>
      <c r="C56" s="335" t="s">
        <v>132</v>
      </c>
      <c r="D56" t="s">
        <v>87</v>
      </c>
      <c r="E56" s="336">
        <v>93.525179856115102</v>
      </c>
      <c r="F56" s="335" t="s">
        <v>132</v>
      </c>
    </row>
    <row r="57" spans="1:6" x14ac:dyDescent="0.3">
      <c r="A57" t="s">
        <v>40</v>
      </c>
      <c r="B57" s="335">
        <v>100</v>
      </c>
      <c r="C57" s="335" t="s">
        <v>132</v>
      </c>
      <c r="D57" t="s">
        <v>42</v>
      </c>
      <c r="E57" s="336">
        <v>294.61538461538464</v>
      </c>
      <c r="F57" s="335" t="s">
        <v>132</v>
      </c>
    </row>
    <row r="58" spans="1:6" x14ac:dyDescent="0.3">
      <c r="A58" t="s">
        <v>40</v>
      </c>
      <c r="B58" s="335">
        <v>100</v>
      </c>
      <c r="C58" s="335" t="s">
        <v>132</v>
      </c>
      <c r="D58" t="s">
        <v>10</v>
      </c>
      <c r="E58" s="336">
        <v>106.38888888888889</v>
      </c>
      <c r="F58" s="335" t="s">
        <v>132</v>
      </c>
    </row>
    <row r="59" spans="1:6" x14ac:dyDescent="0.3">
      <c r="A59" t="s">
        <v>5</v>
      </c>
      <c r="B59" s="335">
        <v>1</v>
      </c>
      <c r="C59" s="335" t="s">
        <v>133</v>
      </c>
      <c r="D59" t="s">
        <v>6</v>
      </c>
      <c r="E59" s="336">
        <v>33.741037536904258</v>
      </c>
      <c r="F59" s="335" t="s">
        <v>132</v>
      </c>
    </row>
    <row r="60" spans="1:6" x14ac:dyDescent="0.3">
      <c r="A60" t="s">
        <v>5</v>
      </c>
      <c r="B60" s="335">
        <v>1</v>
      </c>
      <c r="C60" s="335" t="s">
        <v>133</v>
      </c>
      <c r="D60" t="s">
        <v>24</v>
      </c>
      <c r="E60" s="336">
        <v>46.444121915820027</v>
      </c>
      <c r="F60" s="335" t="s">
        <v>132</v>
      </c>
    </row>
    <row r="61" spans="1:6" x14ac:dyDescent="0.3">
      <c r="A61" t="s">
        <v>5</v>
      </c>
      <c r="B61" s="335">
        <v>1</v>
      </c>
      <c r="C61" s="335" t="s">
        <v>133</v>
      </c>
      <c r="D61" t="s">
        <v>41</v>
      </c>
      <c r="E61" s="336">
        <v>28.776978417266186</v>
      </c>
      <c r="F61" s="335" t="s">
        <v>132</v>
      </c>
    </row>
    <row r="62" spans="1:6" x14ac:dyDescent="0.3">
      <c r="A62" t="s">
        <v>5</v>
      </c>
      <c r="B62" s="335">
        <v>1</v>
      </c>
      <c r="C62" s="335" t="s">
        <v>133</v>
      </c>
      <c r="D62" t="s">
        <v>24</v>
      </c>
      <c r="E62" s="336">
        <v>46.444121915820027</v>
      </c>
      <c r="F62" s="335" t="s">
        <v>132</v>
      </c>
    </row>
    <row r="63" spans="1:6" x14ac:dyDescent="0.3">
      <c r="A63" t="s">
        <v>5</v>
      </c>
      <c r="B63" s="335">
        <v>1</v>
      </c>
      <c r="C63" s="335" t="s">
        <v>133</v>
      </c>
      <c r="D63" t="s">
        <v>6</v>
      </c>
      <c r="E63" s="336">
        <v>33.741037536904258</v>
      </c>
      <c r="F63" s="335" t="s">
        <v>132</v>
      </c>
    </row>
    <row r="64" spans="1:6" x14ac:dyDescent="0.3">
      <c r="A64" t="s">
        <v>5</v>
      </c>
      <c r="B64" s="335">
        <v>1</v>
      </c>
      <c r="C64" s="335" t="s">
        <v>133</v>
      </c>
      <c r="D64" t="s">
        <v>9</v>
      </c>
      <c r="E64" s="336">
        <v>22.471910112359552</v>
      </c>
      <c r="F64" s="335" t="s">
        <v>132</v>
      </c>
    </row>
  </sheetData>
  <autoFilter ref="A1:F65" xr:uid="{00000000-0009-0000-0000-000008000000}"/>
  <conditionalFormatting sqref="A41:B42 D41:E42">
    <cfRule type="expression" dxfId="211" priority="8">
      <formula>$L41&lt;&gt;""</formula>
    </cfRule>
  </conditionalFormatting>
  <conditionalFormatting sqref="A2:C2 C3:C64 C66">
    <cfRule type="expression" dxfId="210" priority="7">
      <formula>#REF!&lt;&gt;""</formula>
    </cfRule>
  </conditionalFormatting>
  <conditionalFormatting sqref="D2">
    <cfRule type="expression" dxfId="209" priority="6">
      <formula>#REF!&lt;&gt;""</formula>
    </cfRule>
  </conditionalFormatting>
  <conditionalFormatting sqref="E2:F2 F3:F64">
    <cfRule type="expression" dxfId="208" priority="5">
      <formula>#REF!&lt;&gt;""</formula>
    </cfRule>
  </conditionalFormatting>
  <conditionalFormatting sqref="A4:B4">
    <cfRule type="expression" dxfId="207" priority="4">
      <formula>#REF!&lt;&gt;""</formula>
    </cfRule>
  </conditionalFormatting>
  <conditionalFormatting sqref="D4">
    <cfRule type="expression" dxfId="206" priority="3">
      <formula>#REF!&lt;&gt;""</formula>
    </cfRule>
  </conditionalFormatting>
  <conditionalFormatting sqref="E4">
    <cfRule type="expression" dxfId="205" priority="2">
      <formula>#REF!&lt;&gt;""</formula>
    </cfRule>
  </conditionalFormatting>
  <conditionalFormatting sqref="A27:B28 D27:E28">
    <cfRule type="expression" dxfId="204" priority="1">
      <formula>$L23&lt;&gt;""</formula>
    </cfRule>
  </conditionalFormatting>
  <conditionalFormatting sqref="A29:B29 D29:E29">
    <cfRule type="expression" dxfId="203" priority="9">
      <formula>$L24&lt;&gt;""</formula>
    </cfRule>
  </conditionalFormatting>
  <dataValidations count="1">
    <dataValidation type="list" showInputMessage="1" showErrorMessage="1" sqref="A27:A29 D4 A4 D2 A2 D27:D29" xr:uid="{00000000-0002-0000-0800-000000000000}">
      <formula1>$A$2:$A$725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Formula</vt:lpstr>
      <vt:lpstr>Výpočet kalórií</vt:lpstr>
      <vt:lpstr>Všetky</vt:lpstr>
      <vt:lpstr>1250 Kalórií </vt:lpstr>
      <vt:lpstr>1500 Kalórií</vt:lpstr>
      <vt:lpstr>1750 Kalórií</vt:lpstr>
      <vt:lpstr>2000 Kalórií</vt:lpstr>
      <vt:lpstr>Sheet14</vt:lpstr>
      <vt:lpstr>2250 Kalórií</vt:lpstr>
      <vt:lpstr>2500 Kalórií</vt:lpstr>
      <vt:lpstr>2750 Kalórií</vt:lpstr>
      <vt:lpstr>3000 Kalórií</vt:lpstr>
      <vt:lpstr>3250 Kalórií</vt:lpstr>
      <vt:lpstr>3500 Kalórií</vt:lpstr>
      <vt:lpstr>3750 Kalórií</vt:lpstr>
      <vt:lpstr>4000 Kalórií</vt:lpstr>
      <vt:lpstr>4250 Kalórií</vt:lpstr>
      <vt:lpstr>4500 Kalórií</vt:lpstr>
      <vt:lpstr>100 kalórií a prepočet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 Chrast</dc:creator>
  <cp:lastModifiedBy>Marian Chrast</cp:lastModifiedBy>
  <cp:lastPrinted>2018-12-17T23:07:40Z</cp:lastPrinted>
  <dcterms:created xsi:type="dcterms:W3CDTF">2018-05-15T11:24:19Z</dcterms:created>
  <dcterms:modified xsi:type="dcterms:W3CDTF">2018-12-18T08:38:09Z</dcterms:modified>
</cp:coreProperties>
</file>